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B6F8" lockStructure="1"/>
  <bookViews>
    <workbookView xWindow="-690" yWindow="-105" windowWidth="9435" windowHeight="5235" tabRatio="850" activeTab="2"/>
  </bookViews>
  <sheets>
    <sheet name="German Car Makers" sheetId="1" r:id="rId1"/>
    <sheet name="Automotive Data 2012" sheetId="2" r:id="rId2"/>
    <sheet name="Automotive Data 2011 - Detailed" sheetId="3" r:id="rId3"/>
    <sheet name="Currency" sheetId="9" state="hidden" r:id="rId4"/>
    <sheet name="Data" sheetId="19" state="hidden" r:id="rId5"/>
  </sheets>
  <externalReferences>
    <externalReference r:id="rId6"/>
  </externalReferences>
  <definedNames>
    <definedName name="__IntlFixup" hidden="1">TRUE</definedName>
    <definedName name="_Order1" hidden="1">0</definedName>
    <definedName name="ContactPill">[1]Data!$B$1:$B$6</definedName>
    <definedName name="Currency">Currency!$D$1:$D$35</definedName>
    <definedName name="Data.Dump" hidden="1">OFFSET([0]!Data.Top.Left,1,0)</definedName>
    <definedName name="Date">Data!$A$1:$A$33</definedName>
    <definedName name="DeliveryTerm">[1]Data!$E$1:$E$13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Lifetime">Data!$B$1:$B$13</definedName>
    <definedName name="Macro1">[0]!Macro1</definedName>
    <definedName name="Macro2">[0]!Macro2</definedName>
    <definedName name="Material">[1]Data!$G$1:$G$4</definedName>
    <definedName name="Ownership" hidden="1">OFFSET([0]!Data.Top.Left,1,0)</definedName>
    <definedName name="_xlnm.Print_Area" localSheetId="2">'Automotive Data 2011 - Detailed'!$A$1:$AI$37,'Automotive Data 2011 - Detailed'!$A$38:$W$77</definedName>
    <definedName name="_xlnm.Print_Area" localSheetId="1">'Automotive Data 2012'!$A$1:$J$129,'Automotive Data 2012'!$K$1:$R$57</definedName>
    <definedName name="_xlnm.Print_Area" localSheetId="0">'German Car Makers'!$A$1:$F$81</definedName>
    <definedName name="Survey1to5">Data!$J$1:$J$6</definedName>
    <definedName name="SurveyAcceptable">Data!$F$1:$F$6</definedName>
    <definedName name="SurveyCity">Data!$H$1:$H$7</definedName>
    <definedName name="SurveyDepartment">Data!$C$1:$C$3</definedName>
    <definedName name="SurveyDifficult">Data!$G$1:$G$6</definedName>
    <definedName name="SurveyGoodPoor">Data!$E$1:$E$6</definedName>
    <definedName name="SurveyIncoterm">Data!$I$1:$I$5</definedName>
    <definedName name="SurveyYesNo">Data!$D$1:$D$3</definedName>
    <definedName name="Title">[1]Calculation!#REF!</definedName>
    <definedName name="Types">[1]Data!$A$1:$A$5</definedName>
    <definedName name="YesNo">[1]Data!$F$1:$F$3</definedName>
  </definedNames>
  <calcPr calcId="145621"/>
</workbook>
</file>

<file path=xl/calcChain.xml><?xml version="1.0" encoding="utf-8"?>
<calcChain xmlns="http://schemas.openxmlformats.org/spreadsheetml/2006/main">
  <c r="D7" i="2" l="1"/>
  <c r="E7" i="2"/>
  <c r="I11" i="2" l="1"/>
  <c r="F12" i="2"/>
  <c r="F7" i="2" s="1"/>
  <c r="C68" i="3" l="1"/>
  <c r="G70" i="3" s="1"/>
  <c r="G66" i="3"/>
  <c r="C66" i="3"/>
  <c r="G65" i="3"/>
  <c r="G64" i="3"/>
  <c r="C63" i="3"/>
  <c r="C57" i="3"/>
  <c r="C53" i="3" s="1"/>
  <c r="G51" i="3"/>
  <c r="G50" i="3"/>
  <c r="G49" i="3"/>
  <c r="G48" i="3"/>
  <c r="C46" i="3"/>
  <c r="D43" i="3"/>
  <c r="F41" i="3"/>
  <c r="C40" i="3"/>
  <c r="G44" i="3" s="1"/>
  <c r="G33" i="3"/>
  <c r="G29" i="3"/>
  <c r="C28" i="3"/>
  <c r="G30" i="3" s="1"/>
  <c r="G27" i="3"/>
  <c r="G26" i="3"/>
  <c r="G24" i="3"/>
  <c r="G23" i="3"/>
  <c r="G21" i="3"/>
  <c r="C15" i="3"/>
  <c r="G11" i="3"/>
  <c r="C11" i="3"/>
  <c r="G34" i="3" s="1"/>
  <c r="C10" i="3"/>
  <c r="I20" i="2"/>
  <c r="Q22" i="2" s="1"/>
  <c r="H20" i="2"/>
  <c r="P22" i="2" s="1"/>
  <c r="G20" i="2"/>
  <c r="O22" i="2" s="1"/>
  <c r="F20" i="2"/>
  <c r="M22" i="2" s="1"/>
  <c r="E20" i="2"/>
  <c r="G63" i="3" s="1"/>
  <c r="D20" i="2"/>
  <c r="K22" i="2" s="1"/>
  <c r="I14" i="2"/>
  <c r="I13" i="2"/>
  <c r="M7" i="2"/>
  <c r="H7" i="2"/>
  <c r="P7" i="2" s="1"/>
  <c r="G7" i="2"/>
  <c r="O7" i="2" s="1"/>
  <c r="L7" i="2"/>
  <c r="K7" i="2"/>
  <c r="E77" i="1"/>
  <c r="F77" i="1" s="1"/>
  <c r="D77" i="1"/>
  <c r="F76" i="1"/>
  <c r="E75" i="1"/>
  <c r="F75" i="1" s="1"/>
  <c r="D75" i="1"/>
  <c r="F74" i="1"/>
  <c r="F73" i="1"/>
  <c r="F72" i="1"/>
  <c r="F71" i="1"/>
  <c r="E71" i="1"/>
  <c r="D71" i="1"/>
  <c r="F70" i="1"/>
  <c r="F69" i="1"/>
  <c r="E68" i="1"/>
  <c r="D68" i="1"/>
  <c r="F68" i="1" s="1"/>
  <c r="F67" i="1"/>
  <c r="F66" i="1"/>
  <c r="E65" i="1"/>
  <c r="F65" i="1" s="1"/>
  <c r="D65" i="1"/>
  <c r="F64" i="1"/>
  <c r="F63" i="1"/>
  <c r="F61" i="1"/>
  <c r="F60" i="1"/>
  <c r="F59" i="1"/>
  <c r="E51" i="1"/>
  <c r="F51" i="1" s="1"/>
  <c r="D51" i="1"/>
  <c r="F50" i="1"/>
  <c r="E49" i="1"/>
  <c r="F49" i="1" s="1"/>
  <c r="D49" i="1"/>
  <c r="F48" i="1"/>
  <c r="F47" i="1"/>
  <c r="F46" i="1"/>
  <c r="F45" i="1"/>
  <c r="E45" i="1"/>
  <c r="D45" i="1"/>
  <c r="F44" i="1"/>
  <c r="F43" i="1"/>
  <c r="E42" i="1"/>
  <c r="D42" i="1"/>
  <c r="F42" i="1" s="1"/>
  <c r="F41" i="1"/>
  <c r="F40" i="1"/>
  <c r="E39" i="1"/>
  <c r="F39" i="1" s="1"/>
  <c r="D39" i="1"/>
  <c r="F38" i="1"/>
  <c r="F37" i="1"/>
  <c r="F35" i="1"/>
  <c r="F34" i="1"/>
  <c r="F33" i="1"/>
  <c r="E23" i="1"/>
  <c r="F23" i="1" s="1"/>
  <c r="D23" i="1"/>
  <c r="F22" i="1"/>
  <c r="E21" i="1"/>
  <c r="F21" i="1" s="1"/>
  <c r="D21" i="1"/>
  <c r="F20" i="1"/>
  <c r="F19" i="1"/>
  <c r="F18" i="1"/>
  <c r="F17" i="1"/>
  <c r="E17" i="1"/>
  <c r="D17" i="1"/>
  <c r="F16" i="1"/>
  <c r="F15" i="1"/>
  <c r="E14" i="1"/>
  <c r="D14" i="1"/>
  <c r="F14" i="1" s="1"/>
  <c r="F13" i="1"/>
  <c r="F12" i="1"/>
  <c r="E11" i="1"/>
  <c r="F11" i="1" s="1"/>
  <c r="D11" i="1"/>
  <c r="F10" i="1"/>
  <c r="F9" i="1"/>
  <c r="F8" i="1"/>
  <c r="F7" i="1"/>
  <c r="F6" i="1"/>
  <c r="F5" i="1"/>
  <c r="I7" i="2" l="1"/>
  <c r="Q7" i="2" s="1"/>
  <c r="P23" i="2"/>
  <c r="L22" i="2"/>
  <c r="L23" i="2" s="1"/>
  <c r="Q23" i="2"/>
  <c r="G46" i="3"/>
  <c r="G59" i="3"/>
  <c r="G56" i="3"/>
  <c r="G60" i="3"/>
  <c r="G53" i="3"/>
  <c r="G58" i="3"/>
  <c r="G55" i="3"/>
  <c r="G61" i="3"/>
  <c r="G54" i="3"/>
  <c r="M23" i="2"/>
  <c r="L8" i="2"/>
  <c r="G42" i="3"/>
  <c r="L30" i="2"/>
  <c r="M30" i="2" s="1"/>
  <c r="G40" i="3"/>
  <c r="G57" i="3"/>
  <c r="G68" i="3"/>
  <c r="C13" i="3"/>
  <c r="C9" i="3" s="1"/>
  <c r="G43" i="3"/>
  <c r="G47" i="3"/>
  <c r="G69" i="3"/>
  <c r="G12" i="3"/>
  <c r="G41" i="3"/>
  <c r="M8" i="2"/>
  <c r="Q8" i="2"/>
  <c r="P8" i="2"/>
  <c r="G31" i="3" l="1"/>
  <c r="G20" i="3"/>
  <c r="G16" i="3"/>
  <c r="G18" i="3"/>
  <c r="G28" i="3"/>
  <c r="G25" i="3"/>
  <c r="G9" i="3"/>
  <c r="G19" i="3"/>
  <c r="G22" i="3"/>
  <c r="G17" i="3"/>
  <c r="H34" i="3"/>
  <c r="H33" i="3"/>
  <c r="G10" i="3"/>
  <c r="G13" i="3"/>
  <c r="G14" i="3"/>
  <c r="G15" i="3"/>
</calcChain>
</file>

<file path=xl/comments1.xml><?xml version="1.0" encoding="utf-8"?>
<comments xmlns="http://schemas.openxmlformats.org/spreadsheetml/2006/main">
  <authors>
    <author>Mr. Mathias Krostewitz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Mr. Mathias Krostewitz:</t>
        </r>
        <r>
          <rPr>
            <sz val="9"/>
            <color indexed="81"/>
            <rFont val="Tahoma"/>
            <family val="2"/>
          </rPr>
          <t xml:space="preserve">
http://www.reuters.com/article/2012/01/17/autos-china-idUSL3E8CH0V920120117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Mr. Mathias Krostewitz:</t>
        </r>
        <r>
          <rPr>
            <sz val="9"/>
            <color indexed="81"/>
            <rFont val="Tahoma"/>
            <family val="2"/>
          </rPr>
          <t xml:space="preserve">
http://www.reuters.com/article/2012/01/17/autos-china-idUSL3E8CH0V920120117</t>
        </r>
      </text>
    </comment>
  </commentList>
</comments>
</file>

<file path=xl/connections.xml><?xml version="1.0" encoding="utf-8"?>
<connections xmlns="http://schemas.openxmlformats.org/spreadsheetml/2006/main">
  <connection id="1" name="eurofxref-daily" type="4" refreshedVersion="0" background="1">
    <webPr xml="1" sourceData="1" url="http://www.ecb.europa.eu/stats/eurofxref/eurofxref-daily.xml" htmlTables="1" htmlFormat="all"/>
  </connection>
</connections>
</file>

<file path=xl/sharedStrings.xml><?xml version="1.0" encoding="utf-8"?>
<sst xmlns="http://schemas.openxmlformats.org/spreadsheetml/2006/main" count="462" uniqueCount="230">
  <si>
    <t>2011*)</t>
  </si>
  <si>
    <t>Europa</t>
  </si>
  <si>
    <t>Deutschland</t>
  </si>
  <si>
    <t>Frankreich</t>
  </si>
  <si>
    <t>Italien</t>
  </si>
  <si>
    <t>Spanien</t>
  </si>
  <si>
    <t>Großbritannien</t>
  </si>
  <si>
    <t>Nafta **)</t>
  </si>
  <si>
    <t>Mercosur **)</t>
  </si>
  <si>
    <t>China</t>
  </si>
  <si>
    <t>Japan</t>
  </si>
  <si>
    <t>Variation. in %</t>
  </si>
  <si>
    <t>Europe</t>
  </si>
  <si>
    <t>Germany</t>
  </si>
  <si>
    <t>France</t>
  </si>
  <si>
    <t>Italy</t>
  </si>
  <si>
    <t>Spain</t>
  </si>
  <si>
    <t>Great Britain</t>
  </si>
  <si>
    <t>USA</t>
  </si>
  <si>
    <t>Asia</t>
  </si>
  <si>
    <t>Others</t>
  </si>
  <si>
    <t>Rest of the World</t>
  </si>
  <si>
    <t>TOTAL</t>
  </si>
  <si>
    <t>*no final numbers</t>
  </si>
  <si>
    <t>**incl. light trucks</t>
  </si>
  <si>
    <t>Legend:</t>
  </si>
  <si>
    <t>Source</t>
  </si>
  <si>
    <t>www.vda.de</t>
  </si>
  <si>
    <t>Date:</t>
  </si>
  <si>
    <t>13.03.2012</t>
  </si>
  <si>
    <t>Brazil</t>
  </si>
  <si>
    <t>Nafta</t>
  </si>
  <si>
    <t>Mercosur</t>
  </si>
  <si>
    <t>n/a</t>
  </si>
  <si>
    <t>1.1 All Vehicles</t>
  </si>
  <si>
    <t>1.2 Passenger Vehicles</t>
  </si>
  <si>
    <t>1.3 Commercial Vehicles</t>
  </si>
  <si>
    <t>1. Worldwide Production of  Vehicles of German Carmakers</t>
  </si>
  <si>
    <t>January</t>
  </si>
  <si>
    <t>February</t>
  </si>
  <si>
    <t>Passenger Cars</t>
  </si>
  <si>
    <t>Commercial Vehicles</t>
  </si>
  <si>
    <t>Sales</t>
  </si>
  <si>
    <t>Production</t>
  </si>
  <si>
    <t>Automobile Total</t>
  </si>
  <si>
    <t>Accumulated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</si>
  <si>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</si>
  <si>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</si>
  <si>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</si>
  <si>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</si>
  <si>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</si>
  <si>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</si>
  <si>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</si>
  <si>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</si>
  <si>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</si>
  <si>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</si>
  <si>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TOTAL PRODUCTION 2012</t>
  </si>
  <si>
    <t>TOTAL PRODUCTION 2011</t>
  </si>
  <si>
    <t>AUDI</t>
  </si>
  <si>
    <t>Mercedes</t>
  </si>
  <si>
    <t>Porsche</t>
  </si>
  <si>
    <t>http://de.wikipedia.org/wiki/Audi</t>
  </si>
  <si>
    <t>www.wiwo.de/unternehmen/auto/absatzmarkt-asien-wie-sich-bmw-und-co-in-china-und-indien-schlagen/6026892.html</t>
  </si>
  <si>
    <t>http://www.wiwo.de/unternehmen/auto/absatzmarkt-asien-wie-sich-bmw-und-co-in-china-und-indien-schlagen/6026892.html?slp=false&amp;p=3&amp;a=false#image</t>
  </si>
  <si>
    <t>SKODA</t>
  </si>
  <si>
    <t>OPEL</t>
  </si>
  <si>
    <t>GM</t>
  </si>
  <si>
    <t>Chrysler</t>
  </si>
  <si>
    <t>Ford</t>
  </si>
  <si>
    <t>http://economictimes.indiatimes.com/news/international-business/chrysler-eyes-40000-china-vehicle-sales-in-2011/articleshow/8967205.cms</t>
  </si>
  <si>
    <t>http://media.ford.com/article_display.cfm?article_id=35701</t>
  </si>
  <si>
    <t>http://media.gm.com/media/us/en/gm/news.detail.html/content/Pages/news/us/en/2012/Jan/0109_Sales_China.html</t>
  </si>
  <si>
    <t>http://www.financialexpress.com/news/gm-india-sales-up-7-pct-in-dec/894807/</t>
  </si>
  <si>
    <t>not present</t>
  </si>
  <si>
    <t>n.p.</t>
  </si>
  <si>
    <t>Units</t>
  </si>
  <si>
    <t>HONDA</t>
  </si>
  <si>
    <t>Mazda</t>
  </si>
  <si>
    <t>Toyota</t>
  </si>
  <si>
    <t>Chery</t>
  </si>
  <si>
    <t>Geely</t>
  </si>
  <si>
    <t>Nissan</t>
  </si>
  <si>
    <t>Dongfeng</t>
  </si>
  <si>
    <t>Imported</t>
  </si>
  <si>
    <t>Local Manufactured</t>
  </si>
  <si>
    <t>SAIC</t>
  </si>
  <si>
    <t>Great Wall Motors</t>
  </si>
  <si>
    <t>Changan Motors</t>
  </si>
  <si>
    <t>http://world.honda.com/news/2012/c120127Sales-Production-Result/index.html</t>
  </si>
  <si>
    <t>http://www.nissan-global.com/EN/NEWS/2012/_STORY/120127-01-e.html</t>
  </si>
  <si>
    <t>http://206.132.6.101/article/2012/01/05/mazda-china-idUSL3E8C5DY220120105</t>
  </si>
  <si>
    <t>PSA</t>
  </si>
  <si>
    <t>BYD</t>
  </si>
  <si>
    <t>http://www.kia-press.com/press/corporate/12_01_09_kia%20ends%20record%20breaking%202011%20with%2018%20pc%20growth.aspx</t>
  </si>
  <si>
    <t>Renault</t>
  </si>
  <si>
    <t>http://www.reuters.com/article/2012/01/17/autos-china-idUSL3E8CH0V920120117</t>
  </si>
  <si>
    <t>Sources</t>
  </si>
  <si>
    <t>Beijing Hyundai</t>
  </si>
  <si>
    <t>KIA Motors</t>
  </si>
  <si>
    <t>India</t>
  </si>
  <si>
    <t>+/-</t>
  </si>
  <si>
    <t>Share</t>
  </si>
  <si>
    <t>http://www.chinacartimes.com/2012/01/20/2011-china-auto-sales-revew/</t>
  </si>
  <si>
    <t>n.p. =</t>
  </si>
  <si>
    <t>n.a. =</t>
  </si>
  <si>
    <t>not applicable</t>
  </si>
  <si>
    <t>**Only Major Card Brands by Origin</t>
  </si>
  <si>
    <t>Korea</t>
  </si>
  <si>
    <t>* incl. Bentley &amp; Lamborghini</t>
  </si>
  <si>
    <t>** incl. Mini</t>
  </si>
  <si>
    <t>Import vs. Manufacuting</t>
  </si>
  <si>
    <t>Worldwide Production</t>
  </si>
  <si>
    <t>Participation on Worldwide Vehicle Production</t>
  </si>
  <si>
    <t>SALES 2011</t>
  </si>
  <si>
    <t>2. China Manufacturing &amp; Sales Figures Automobiles</t>
  </si>
  <si>
    <t>SALES 2012</t>
  </si>
  <si>
    <t>3. Analysis of Car Sales in China by Brand in 2011</t>
  </si>
  <si>
    <t>3.1 Chart German Car Sales Propotion Import vs. local Manufactured 2011</t>
  </si>
  <si>
    <t>3.2. Market Share China Automotive Market by Brand Origin</t>
  </si>
  <si>
    <t>ns1:subject</t>
  </si>
  <si>
    <t>ns1:name</t>
  </si>
  <si>
    <t>time</t>
  </si>
  <si>
    <t>currency</t>
  </si>
  <si>
    <t>rate</t>
  </si>
  <si>
    <t>Reference rates</t>
  </si>
  <si>
    <t>European Central Bank</t>
  </si>
  <si>
    <t>USD</t>
  </si>
  <si>
    <t>JPY</t>
  </si>
  <si>
    <t>BGN</t>
  </si>
  <si>
    <t>CZK</t>
  </si>
  <si>
    <t>DKK</t>
  </si>
  <si>
    <t>GBP</t>
  </si>
  <si>
    <t>HUF</t>
  </si>
  <si>
    <t>LTL</t>
  </si>
  <si>
    <t>LVL</t>
  </si>
  <si>
    <t>PLN</t>
  </si>
  <si>
    <t>RON</t>
  </si>
  <si>
    <t>SEK</t>
  </si>
  <si>
    <t>CHF</t>
  </si>
  <si>
    <t>NOK</t>
  </si>
  <si>
    <t>HRK</t>
  </si>
  <si>
    <t>RUB</t>
  </si>
  <si>
    <t>TRY</t>
  </si>
  <si>
    <t>AUD</t>
  </si>
  <si>
    <t>BRL</t>
  </si>
  <si>
    <t>CAD</t>
  </si>
  <si>
    <t>CNY</t>
  </si>
  <si>
    <t>HKD</t>
  </si>
  <si>
    <t>IDR</t>
  </si>
  <si>
    <t>ILS</t>
  </si>
  <si>
    <t>INR</t>
  </si>
  <si>
    <t>KRW</t>
  </si>
  <si>
    <t>MXN</t>
  </si>
  <si>
    <t>MYR</t>
  </si>
  <si>
    <t>NZD</t>
  </si>
  <si>
    <t>PHP</t>
  </si>
  <si>
    <t>SGD</t>
  </si>
  <si>
    <t>THB</t>
  </si>
  <si>
    <t>ZAR</t>
  </si>
  <si>
    <t>EUR</t>
  </si>
  <si>
    <t>BMW**</t>
  </si>
  <si>
    <t>VW*</t>
  </si>
  <si>
    <t>Q1/2013</t>
  </si>
  <si>
    <t>Q2/2013</t>
  </si>
  <si>
    <t>Q3/2013</t>
  </si>
  <si>
    <t>Q4/2013</t>
  </si>
  <si>
    <t>Q1/2014</t>
  </si>
  <si>
    <t>Q2/2015</t>
  </si>
  <si>
    <t>Q3/2016</t>
  </si>
  <si>
    <t>Q4/2014</t>
  </si>
  <si>
    <t>Q3/2014</t>
  </si>
  <si>
    <t>Q2/2014</t>
  </si>
  <si>
    <t>Q1/2015</t>
  </si>
  <si>
    <t>Q3/2015</t>
  </si>
  <si>
    <t>Q4/2015</t>
  </si>
  <si>
    <t>Q1/2016</t>
  </si>
  <si>
    <t>Q2/2016</t>
  </si>
  <si>
    <t>Q4/2016</t>
  </si>
  <si>
    <t>Q1/2017</t>
  </si>
  <si>
    <t>Q2/2017</t>
  </si>
  <si>
    <t>Q3/2017</t>
  </si>
  <si>
    <t>Q4/2017</t>
  </si>
  <si>
    <t>Q1/2018</t>
  </si>
  <si>
    <t>Q2/2018</t>
  </si>
  <si>
    <t>Q3/2018</t>
  </si>
  <si>
    <t>Q4/2018</t>
  </si>
  <si>
    <t>Q1/2019</t>
  </si>
  <si>
    <t>Q2/2019</t>
  </si>
  <si>
    <t>Q3/2019</t>
  </si>
  <si>
    <t>Q4/2019</t>
  </si>
  <si>
    <t>Q1/2020</t>
  </si>
  <si>
    <t>Q2/2020</t>
  </si>
  <si>
    <t>Q3/2020</t>
  </si>
  <si>
    <t>Q4/2020</t>
  </si>
  <si>
    <t>PLs. Choose</t>
  </si>
  <si>
    <t>Technical</t>
  </si>
  <si>
    <t>Purchasing</t>
  </si>
  <si>
    <t>Yes</t>
  </si>
  <si>
    <t>No</t>
  </si>
  <si>
    <t>Very Good</t>
  </si>
  <si>
    <t>Good</t>
  </si>
  <si>
    <t>Acceptable</t>
  </si>
  <si>
    <t>Poor</t>
  </si>
  <si>
    <t>Very Poor</t>
  </si>
  <si>
    <t>good</t>
  </si>
  <si>
    <t>acceptable</t>
  </si>
  <si>
    <t>non-acceptable</t>
  </si>
  <si>
    <t>Pls. Choose</t>
  </si>
  <si>
    <t>short</t>
  </si>
  <si>
    <t>long</t>
  </si>
  <si>
    <t>very easy</t>
  </si>
  <si>
    <t>easy</t>
  </si>
  <si>
    <t>ok</t>
  </si>
  <si>
    <t>difficult</t>
  </si>
  <si>
    <t>very difficult</t>
  </si>
  <si>
    <t>Shanghai</t>
  </si>
  <si>
    <t>Suzhou</t>
  </si>
  <si>
    <t>Shenzhen</t>
  </si>
  <si>
    <t>Beijing</t>
  </si>
  <si>
    <t>Other</t>
  </si>
  <si>
    <t>FOB</t>
  </si>
  <si>
    <t>DDU</t>
  </si>
  <si>
    <t>DDP</t>
  </si>
  <si>
    <t>Ningbo</t>
  </si>
  <si>
    <t>2.5 China Automobile Production Figures (Passenger Cars)</t>
  </si>
  <si>
    <t>2.6 Automotive Sales Market Share Passenger Cars vs. Commercial Vehicles</t>
  </si>
  <si>
    <t>1. China Manufacturing &amp; Sales Figures Automobiles</t>
  </si>
  <si>
    <t>1.1 China Automobile Sales Figures (TOTAL)</t>
  </si>
  <si>
    <t>1.2 China Automobile Production Figures (TOTAL)</t>
  </si>
  <si>
    <t>1.4 China Automobile Sales Figures (Passenger Cars)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</si>
</sst>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%"/>
    <numFmt numFmtId="169" formatCode="0%_);[Red]\(0%\)"/>
    <numFmt numFmtId="170" formatCode="0.00%_);[Red]\(0.00%\)"/>
    <numFmt numFmtId="171" formatCode="[$CHF]\ #,##0.0000"/>
    <numFmt numFmtId="172" formatCode="#,##0.0000"/>
  </numFmts>
  <fonts count="36" x14ac:knownFonts="1">
    <font>
      <sz val="10"/>
      <color theme="1"/>
      <name val="Calibri"/>
      <family val="2"/>
    </font>
    <font>
      <u/>
      <sz val="10"/>
      <color theme="1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2"/>
      <color rgb="FFC00000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u/>
      <sz val="9"/>
      <color theme="1"/>
      <name val="Calibri"/>
      <family val="2"/>
    </font>
    <font>
      <sz val="9"/>
      <name val="Calibri"/>
      <family val="2"/>
    </font>
    <font>
      <sz val="12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u/>
      <sz val="10"/>
      <color rgb="FFE53E36"/>
      <name val="Calibri"/>
      <family val="2"/>
    </font>
    <font>
      <u/>
      <sz val="8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2"/>
      <color rgb="FFC00000"/>
      <name val="Calibri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9"/>
      <name val="MingLiU"/>
      <family val="3"/>
      <charset val="136"/>
    </font>
  </fonts>
  <fills count="13">
    <fill>
      <patternFill patternType="none"/>
    </fill>
    <fill>
      <patternFill patternType="gray125"/>
    </fill>
    <fill>
      <patternFill patternType="solid">
        <fgColor rgb="FFE53E3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35">
    <xf numFmtId="171" fontId="0" fillId="0" borderId="0"/>
    <xf numFmtId="171" fontId="1" fillId="0" borderId="0" applyNumberFormat="0" applyFill="0" applyBorder="0" applyAlignment="0" applyProtection="0"/>
    <xf numFmtId="171" fontId="20" fillId="0" borderId="0"/>
    <xf numFmtId="171" fontId="22" fillId="0" borderId="0" applyNumberFormat="0" applyFill="0" applyBorder="0" applyAlignment="0" applyProtection="0">
      <alignment vertical="top"/>
      <protection locked="0"/>
    </xf>
    <xf numFmtId="37" fontId="23" fillId="4" borderId="1" applyBorder="0" applyProtection="0">
      <alignment vertical="center"/>
    </xf>
    <xf numFmtId="5" fontId="24" fillId="0" borderId="18">
      <protection locked="0"/>
    </xf>
    <xf numFmtId="171" fontId="25" fillId="5" borderId="0" applyBorder="0">
      <alignment horizontal="left" vertical="center" indent="1"/>
    </xf>
    <xf numFmtId="3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171" fontId="26" fillId="0" borderId="19"/>
    <xf numFmtId="4" fontId="24" fillId="6" borderId="19">
      <protection locked="0"/>
    </xf>
    <xf numFmtId="171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4" fontId="24" fillId="7" borderId="19"/>
    <xf numFmtId="43" fontId="27" fillId="0" borderId="15"/>
    <xf numFmtId="37" fontId="28" fillId="8" borderId="18" applyBorder="0">
      <alignment horizontal="left" vertical="center" indent="1"/>
    </xf>
    <xf numFmtId="37" fontId="29" fillId="9" borderId="20" applyFill="0">
      <alignment vertical="center"/>
    </xf>
    <xf numFmtId="171" fontId="29" fillId="10" borderId="17" applyNumberFormat="0">
      <alignment horizontal="left" vertical="top" indent="1"/>
    </xf>
    <xf numFmtId="171" fontId="29" fillId="4" borderId="0" applyBorder="0">
      <alignment horizontal="left" vertical="center" indent="1"/>
    </xf>
    <xf numFmtId="171" fontId="29" fillId="0" borderId="17" applyNumberFormat="0" applyFill="0">
      <alignment horizontal="centerContinuous" vertical="top"/>
    </xf>
    <xf numFmtId="43" fontId="27" fillId="0" borderId="4"/>
    <xf numFmtId="44" fontId="27" fillId="0" borderId="16"/>
    <xf numFmtId="171" fontId="30" fillId="9" borderId="0">
      <alignment horizontal="left" wrapText="1" indent="1"/>
    </xf>
    <xf numFmtId="171" fontId="31" fillId="0" borderId="0"/>
    <xf numFmtId="169" fontId="21" fillId="11" borderId="21"/>
    <xf numFmtId="170" fontId="21" fillId="0" borderId="21" applyFont="0" applyFill="0" applyBorder="0" applyAlignment="0" applyProtection="0">
      <protection locked="0"/>
    </xf>
    <xf numFmtId="2" fontId="32" fillId="0" borderId="0">
      <protection locked="0"/>
    </xf>
    <xf numFmtId="171" fontId="20" fillId="12" borderId="0"/>
    <xf numFmtId="49" fontId="20" fillId="0" borderId="0" applyFont="0" applyFill="0" applyBorder="0" applyAlignment="0" applyProtection="0"/>
    <xf numFmtId="171" fontId="33" fillId="0" borderId="0">
      <alignment horizontal="right"/>
    </xf>
    <xf numFmtId="171" fontId="34" fillId="0" borderId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</cellStyleXfs>
  <cellXfs count="153">
    <xf numFmtId="171" fontId="0" fillId="0" borderId="0" xfId="0"/>
    <xf numFmtId="3" fontId="0" fillId="0" borderId="0" xfId="0" applyNumberFormat="1"/>
    <xf numFmtId="10" fontId="0" fillId="0" borderId="0" xfId="0" applyNumberFormat="1"/>
    <xf numFmtId="3" fontId="6" fillId="0" borderId="0" xfId="0" applyNumberFormat="1" applyFont="1"/>
    <xf numFmtId="171" fontId="6" fillId="0" borderId="0" xfId="0" applyFont="1"/>
    <xf numFmtId="171" fontId="8" fillId="0" borderId="0" xfId="0" applyFont="1"/>
    <xf numFmtId="1" fontId="7" fillId="2" borderId="2" xfId="0" applyNumberFormat="1" applyFont="1" applyFill="1" applyBorder="1" applyAlignment="1">
      <alignment horizontal="center" vertical="top" wrapText="1"/>
    </xf>
    <xf numFmtId="3" fontId="7" fillId="2" borderId="2" xfId="0" applyNumberFormat="1" applyFont="1" applyFill="1" applyBorder="1" applyAlignment="1">
      <alignment horizontal="center" vertical="top" wrapText="1"/>
    </xf>
    <xf numFmtId="10" fontId="7" fillId="2" borderId="3" xfId="0" applyNumberFormat="1" applyFont="1" applyFill="1" applyBorder="1" applyAlignment="1">
      <alignment horizontal="center" vertical="top" wrapText="1"/>
    </xf>
    <xf numFmtId="168" fontId="8" fillId="0" borderId="0" xfId="0" applyNumberFormat="1" applyFont="1" applyAlignment="1">
      <alignment horizontal="center" vertical="top" wrapText="1"/>
    </xf>
    <xf numFmtId="171" fontId="6" fillId="0" borderId="0" xfId="0" applyFont="1" applyAlignment="1">
      <alignment vertical="top"/>
    </xf>
    <xf numFmtId="171" fontId="6" fillId="0" borderId="0" xfId="0" applyFont="1" applyAlignment="1">
      <alignment horizontal="left" vertical="top" wrapText="1"/>
    </xf>
    <xf numFmtId="168" fontId="6" fillId="0" borderId="0" xfId="0" applyNumberFormat="1" applyFont="1" applyAlignment="1">
      <alignment horizontal="center" vertical="top" wrapText="1"/>
    </xf>
    <xf numFmtId="3" fontId="6" fillId="0" borderId="0" xfId="0" applyNumberFormat="1" applyFont="1" applyAlignment="1">
      <alignment horizontal="right" vertical="top" wrapText="1"/>
    </xf>
    <xf numFmtId="171" fontId="8" fillId="0" borderId="0" xfId="0" applyFont="1" applyAlignment="1">
      <alignment horizontal="left" vertical="top" wrapText="1"/>
    </xf>
    <xf numFmtId="171" fontId="8" fillId="2" borderId="2" xfId="0" applyFont="1" applyFill="1" applyBorder="1" applyAlignment="1">
      <alignment horizontal="left" vertical="top" wrapText="1"/>
    </xf>
    <xf numFmtId="168" fontId="7" fillId="2" borderId="3" xfId="0" applyNumberFormat="1" applyFont="1" applyFill="1" applyBorder="1" applyAlignment="1">
      <alignment horizontal="center" vertical="top" wrapText="1"/>
    </xf>
    <xf numFmtId="168" fontId="9" fillId="0" borderId="0" xfId="0" applyNumberFormat="1" applyFont="1" applyAlignment="1">
      <alignment horizontal="left" vertical="top" wrapText="1"/>
    </xf>
    <xf numFmtId="171" fontId="2" fillId="0" borderId="0" xfId="0" applyFont="1" applyAlignment="1">
      <alignment horizontal="left" vertical="top"/>
    </xf>
    <xf numFmtId="171" fontId="6" fillId="0" borderId="0" xfId="0" applyFont="1" applyAlignment="1">
      <alignment horizontal="left" vertical="top"/>
    </xf>
    <xf numFmtId="171" fontId="7" fillId="2" borderId="1" xfId="0" applyFont="1" applyFill="1" applyBorder="1" applyAlignment="1">
      <alignment horizontal="left" vertical="top"/>
    </xf>
    <xf numFmtId="171" fontId="7" fillId="2" borderId="2" xfId="0" applyFont="1" applyFill="1" applyBorder="1" applyAlignment="1">
      <alignment horizontal="left" vertical="top" wrapText="1"/>
    </xf>
    <xf numFmtId="171" fontId="8" fillId="0" borderId="0" xfId="0" applyFont="1" applyAlignment="1">
      <alignment horizontal="left" vertical="top"/>
    </xf>
    <xf numFmtId="171" fontId="9" fillId="0" borderId="0" xfId="0" applyFont="1" applyAlignment="1">
      <alignment horizontal="left" vertical="top"/>
    </xf>
    <xf numFmtId="171" fontId="3" fillId="0" borderId="0" xfId="0" applyFont="1" applyAlignment="1">
      <alignment horizontal="left" vertical="top" wrapText="1"/>
    </xf>
    <xf numFmtId="3" fontId="9" fillId="0" borderId="0" xfId="0" applyNumberFormat="1" applyFont="1" applyAlignment="1">
      <alignment horizontal="left" vertical="top" wrapText="1"/>
    </xf>
    <xf numFmtId="3" fontId="10" fillId="0" borderId="0" xfId="1" applyNumberFormat="1" applyFont="1" applyFill="1" applyAlignment="1">
      <alignment horizontal="left" vertical="top" wrapText="1"/>
    </xf>
    <xf numFmtId="171" fontId="4" fillId="0" borderId="0" xfId="0" applyFont="1" applyAlignment="1">
      <alignment horizontal="left" vertical="top"/>
    </xf>
    <xf numFmtId="171" fontId="0" fillId="0" borderId="0" xfId="0" applyAlignment="1">
      <alignment horizontal="left" vertical="top"/>
    </xf>
    <xf numFmtId="171" fontId="5" fillId="0" borderId="0" xfId="0" applyFont="1" applyAlignment="1">
      <alignment horizontal="right" vertical="top"/>
    </xf>
    <xf numFmtId="3" fontId="6" fillId="0" borderId="0" xfId="0" applyNumberFormat="1" applyFont="1" applyAlignment="1">
      <alignment horizontal="right" vertical="top"/>
    </xf>
    <xf numFmtId="10" fontId="6" fillId="0" borderId="0" xfId="0" applyNumberFormat="1" applyFont="1" applyAlignment="1">
      <alignment horizontal="right" vertical="top"/>
    </xf>
    <xf numFmtId="171" fontId="6" fillId="0" borderId="0" xfId="0" applyFont="1" applyAlignment="1">
      <alignment horizontal="right" vertical="top"/>
    </xf>
    <xf numFmtId="168" fontId="6" fillId="0" borderId="0" xfId="0" applyNumberFormat="1" applyFont="1" applyAlignment="1">
      <alignment horizontal="right" vertical="top" wrapText="1"/>
    </xf>
    <xf numFmtId="3" fontId="2" fillId="0" borderId="0" xfId="0" applyNumberFormat="1" applyFont="1" applyAlignment="1">
      <alignment horizontal="right" vertical="top"/>
    </xf>
    <xf numFmtId="10" fontId="2" fillId="0" borderId="0" xfId="0" applyNumberFormat="1" applyFont="1" applyAlignment="1">
      <alignment horizontal="right" vertical="top"/>
    </xf>
    <xf numFmtId="171" fontId="0" fillId="0" borderId="0" xfId="0" applyAlignment="1">
      <alignment horizontal="right" vertical="top"/>
    </xf>
    <xf numFmtId="3" fontId="0" fillId="0" borderId="0" xfId="0" applyNumberFormat="1" applyAlignment="1">
      <alignment horizontal="right" vertical="top"/>
    </xf>
    <xf numFmtId="10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  <xf numFmtId="3" fontId="8" fillId="0" borderId="0" xfId="0" applyNumberFormat="1" applyFont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3" fontId="8" fillId="0" borderId="0" xfId="0" applyNumberFormat="1" applyFont="1" applyBorder="1"/>
    <xf numFmtId="3" fontId="8" fillId="0" borderId="8" xfId="0" applyNumberFormat="1" applyFont="1" applyBorder="1"/>
    <xf numFmtId="3" fontId="6" fillId="0" borderId="0" xfId="0" applyNumberFormat="1" applyFont="1" applyBorder="1"/>
    <xf numFmtId="3" fontId="6" fillId="0" borderId="8" xfId="0" applyNumberFormat="1" applyFont="1" applyBorder="1"/>
    <xf numFmtId="3" fontId="6" fillId="0" borderId="9" xfId="0" applyNumberFormat="1" applyFont="1" applyBorder="1"/>
    <xf numFmtId="3" fontId="6" fillId="0" borderId="10" xfId="0" applyNumberFormat="1" applyFont="1" applyBorder="1"/>
    <xf numFmtId="3" fontId="6" fillId="0" borderId="11" xfId="0" applyNumberFormat="1" applyFont="1" applyBorder="1"/>
    <xf numFmtId="171" fontId="1" fillId="0" borderId="0" xfId="1"/>
    <xf numFmtId="171" fontId="13" fillId="0" borderId="0" xfId="0" applyFont="1"/>
    <xf numFmtId="3" fontId="13" fillId="0" borderId="0" xfId="0" applyNumberFormat="1" applyFont="1"/>
    <xf numFmtId="3" fontId="0" fillId="0" borderId="0" xfId="0" applyNumberFormat="1" applyAlignment="1">
      <alignment horizontal="right"/>
    </xf>
    <xf numFmtId="10" fontId="13" fillId="0" borderId="0" xfId="0" applyNumberFormat="1" applyFont="1"/>
    <xf numFmtId="171" fontId="0" fillId="0" borderId="0" xfId="0" applyFont="1"/>
    <xf numFmtId="10" fontId="0" fillId="0" borderId="0" xfId="0" applyNumberFormat="1" applyFont="1"/>
    <xf numFmtId="10" fontId="0" fillId="0" borderId="0" xfId="0" applyNumberFormat="1" applyAlignment="1">
      <alignment horizontal="right"/>
    </xf>
    <xf numFmtId="171" fontId="15" fillId="0" borderId="0" xfId="0" applyFont="1"/>
    <xf numFmtId="171" fontId="0" fillId="0" borderId="0" xfId="0" applyBorder="1" applyAlignment="1">
      <alignment horizontal="center" wrapText="1"/>
    </xf>
    <xf numFmtId="171" fontId="16" fillId="0" borderId="0" xfId="0" applyFont="1"/>
    <xf numFmtId="171" fontId="0" fillId="0" borderId="0" xfId="0" applyFont="1" applyAlignment="1">
      <alignment horizontal="left" indent="1"/>
    </xf>
    <xf numFmtId="171" fontId="0" fillId="0" borderId="0" xfId="0" applyAlignment="1">
      <alignment horizontal="right"/>
    </xf>
    <xf numFmtId="171" fontId="1" fillId="0" borderId="0" xfId="1" applyAlignment="1">
      <alignment wrapText="1" shrinkToFit="1"/>
    </xf>
    <xf numFmtId="171" fontId="0" fillId="0" borderId="0" xfId="0" applyAlignment="1">
      <alignment wrapText="1" shrinkToFit="1"/>
    </xf>
    <xf numFmtId="171" fontId="14" fillId="2" borderId="13" xfId="0" applyFont="1" applyFill="1" applyBorder="1" applyAlignment="1">
      <alignment horizontal="center"/>
    </xf>
    <xf numFmtId="171" fontId="14" fillId="2" borderId="13" xfId="0" quotePrefix="1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right" wrapText="1"/>
    </xf>
    <xf numFmtId="10" fontId="0" fillId="3" borderId="0" xfId="0" applyNumberFormat="1" applyFont="1" applyFill="1"/>
    <xf numFmtId="171" fontId="0" fillId="3" borderId="0" xfId="0" applyFill="1" applyAlignment="1">
      <alignment horizontal="right"/>
    </xf>
    <xf numFmtId="171" fontId="4" fillId="0" borderId="0" xfId="0" applyFont="1"/>
    <xf numFmtId="171" fontId="4" fillId="0" borderId="2" xfId="0" applyFont="1" applyBorder="1"/>
    <xf numFmtId="171" fontId="4" fillId="0" borderId="3" xfId="0" applyFont="1" applyBorder="1"/>
    <xf numFmtId="171" fontId="4" fillId="0" borderId="1" xfId="0" applyFont="1" applyBorder="1" applyAlignment="1">
      <alignment horizontal="right"/>
    </xf>
    <xf numFmtId="171" fontId="4" fillId="0" borderId="2" xfId="0" applyFont="1" applyBorder="1" applyAlignment="1">
      <alignment horizontal="right"/>
    </xf>
    <xf numFmtId="3" fontId="0" fillId="0" borderId="4" xfId="0" applyNumberFormat="1" applyBorder="1" applyAlignment="1">
      <alignment horizontal="right"/>
    </xf>
    <xf numFmtId="10" fontId="0" fillId="0" borderId="4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10" fontId="0" fillId="0" borderId="10" xfId="0" applyNumberFormat="1" applyBorder="1" applyAlignment="1">
      <alignment horizontal="right"/>
    </xf>
    <xf numFmtId="171" fontId="12" fillId="2" borderId="5" xfId="0" applyFont="1" applyFill="1" applyBorder="1"/>
    <xf numFmtId="171" fontId="12" fillId="2" borderId="9" xfId="0" applyFont="1" applyFill="1" applyBorder="1"/>
    <xf numFmtId="3" fontId="0" fillId="0" borderId="5" xfId="0" applyNumberFormat="1" applyBorder="1" applyAlignment="1">
      <alignment horizontal="right"/>
    </xf>
    <xf numFmtId="10" fontId="0" fillId="0" borderId="6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10" fontId="0" fillId="0" borderId="11" xfId="0" applyNumberFormat="1" applyBorder="1" applyAlignment="1">
      <alignment horizontal="right"/>
    </xf>
    <xf numFmtId="171" fontId="19" fillId="0" borderId="0" xfId="0" applyFont="1" applyAlignment="1">
      <alignment horizontal="left" vertical="top"/>
    </xf>
    <xf numFmtId="49" fontId="0" fillId="0" borderId="0" xfId="0" applyNumberFormat="1"/>
    <xf numFmtId="14" fontId="0" fillId="0" borderId="0" xfId="0" applyNumberFormat="1"/>
    <xf numFmtId="171" fontId="0" fillId="0" borderId="0" xfId="0" applyAlignment="1">
      <alignment wrapText="1" shrinkToFit="1"/>
    </xf>
    <xf numFmtId="171" fontId="12" fillId="0" borderId="0" xfId="0" applyFont="1" applyFill="1" applyBorder="1" applyAlignment="1">
      <alignment horizontal="center" vertical="top" wrapText="1"/>
    </xf>
    <xf numFmtId="0" fontId="6" fillId="0" borderId="0" xfId="0" applyNumberFormat="1" applyFont="1"/>
    <xf numFmtId="172" fontId="0" fillId="0" borderId="0" xfId="0" applyNumberFormat="1"/>
    <xf numFmtId="0" fontId="0" fillId="0" borderId="0" xfId="0" applyNumberFormat="1"/>
    <xf numFmtId="171" fontId="11" fillId="2" borderId="18" xfId="0" applyFont="1" applyFill="1" applyBorder="1" applyAlignment="1">
      <alignment horizontal="center"/>
    </xf>
    <xf numFmtId="171" fontId="11" fillId="2" borderId="0" xfId="0" applyFont="1" applyFill="1" applyBorder="1" applyAlignment="1">
      <alignment horizontal="center"/>
    </xf>
    <xf numFmtId="171" fontId="11" fillId="2" borderId="8" xfId="0" applyFont="1" applyFill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10" fontId="6" fillId="0" borderId="9" xfId="0" applyNumberFormat="1" applyFont="1" applyBorder="1" applyAlignment="1">
      <alignment horizontal="center"/>
    </xf>
    <xf numFmtId="10" fontId="6" fillId="0" borderId="10" xfId="0" applyNumberFormat="1" applyFont="1" applyBorder="1" applyAlignment="1">
      <alignment horizontal="center"/>
    </xf>
    <xf numFmtId="10" fontId="6" fillId="0" borderId="11" xfId="0" applyNumberFormat="1" applyFont="1" applyBorder="1" applyAlignment="1">
      <alignment horizontal="center"/>
    </xf>
    <xf numFmtId="10" fontId="8" fillId="0" borderId="8" xfId="0" applyNumberFormat="1" applyFont="1" applyBorder="1"/>
    <xf numFmtId="171" fontId="6" fillId="0" borderId="10" xfId="0" applyFont="1" applyBorder="1"/>
    <xf numFmtId="171" fontId="6" fillId="0" borderId="11" xfId="0" applyFont="1" applyBorder="1"/>
    <xf numFmtId="10" fontId="6" fillId="0" borderId="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/>
    <xf numFmtId="171" fontId="6" fillId="0" borderId="0" xfId="0" applyFont="1" applyBorder="1"/>
    <xf numFmtId="171" fontId="7" fillId="0" borderId="0" xfId="0" applyFont="1" applyFill="1" applyBorder="1" applyAlignment="1">
      <alignment horizontal="center" wrapText="1"/>
    </xf>
    <xf numFmtId="171" fontId="11" fillId="0" borderId="0" xfId="0" applyFont="1" applyFill="1" applyBorder="1" applyAlignment="1">
      <alignment horizontal="center"/>
    </xf>
    <xf numFmtId="3" fontId="8" fillId="0" borderId="0" xfId="0" applyNumberFormat="1" applyFont="1" applyFill="1" applyBorder="1"/>
    <xf numFmtId="171" fontId="6" fillId="0" borderId="0" xfId="0" applyFont="1" applyFill="1" applyBorder="1"/>
    <xf numFmtId="3" fontId="8" fillId="0" borderId="18" xfId="0" applyNumberFormat="1" applyFont="1" applyBorder="1"/>
    <xf numFmtId="3" fontId="6" fillId="0" borderId="18" xfId="0" applyNumberFormat="1" applyFont="1" applyBorder="1"/>
    <xf numFmtId="171" fontId="11" fillId="2" borderId="9" xfId="0" applyFont="1" applyFill="1" applyBorder="1" applyAlignment="1">
      <alignment horizontal="center"/>
    </xf>
    <xf numFmtId="171" fontId="11" fillId="2" borderId="11" xfId="0" applyFont="1" applyFill="1" applyBorder="1" applyAlignment="1">
      <alignment horizontal="center"/>
    </xf>
    <xf numFmtId="171" fontId="11" fillId="2" borderId="13" xfId="0" applyFont="1" applyFill="1" applyBorder="1" applyAlignment="1">
      <alignment horizontal="center"/>
    </xf>
    <xf numFmtId="171" fontId="8" fillId="0" borderId="0" xfId="0" applyFont="1" applyAlignment="1">
      <alignment horizontal="left" vertical="top" wrapText="1"/>
    </xf>
    <xf numFmtId="171" fontId="6" fillId="0" borderId="0" xfId="0" applyFont="1" applyAlignment="1">
      <alignment horizontal="left" vertical="top" wrapText="1"/>
    </xf>
    <xf numFmtId="171" fontId="8" fillId="0" borderId="4" xfId="0" applyFont="1" applyBorder="1" applyAlignment="1">
      <alignment horizontal="left" vertical="top" wrapText="1"/>
    </xf>
    <xf numFmtId="171" fontId="7" fillId="2" borderId="4" xfId="0" applyFont="1" applyFill="1" applyBorder="1" applyAlignment="1">
      <alignment horizontal="center" wrapText="1"/>
    </xf>
    <xf numFmtId="171" fontId="7" fillId="2" borderId="6" xfId="0" applyFont="1" applyFill="1" applyBorder="1" applyAlignment="1">
      <alignment horizontal="center" wrapText="1"/>
    </xf>
    <xf numFmtId="171" fontId="7" fillId="2" borderId="5" xfId="0" applyFont="1" applyFill="1" applyBorder="1" applyAlignment="1">
      <alignment horizontal="center" wrapText="1"/>
    </xf>
    <xf numFmtId="171" fontId="7" fillId="0" borderId="0" xfId="0" applyFont="1" applyFill="1" applyBorder="1" applyAlignment="1">
      <alignment horizontal="center" wrapText="1"/>
    </xf>
    <xf numFmtId="171" fontId="1" fillId="0" borderId="0" xfId="1" applyAlignment="1">
      <alignment wrapText="1" shrinkToFit="1"/>
    </xf>
    <xf numFmtId="171" fontId="0" fillId="0" borderId="0" xfId="0" applyAlignment="1">
      <alignment wrapText="1" shrinkToFit="1"/>
    </xf>
    <xf numFmtId="3" fontId="14" fillId="2" borderId="4" xfId="0" applyNumberFormat="1" applyFont="1" applyFill="1" applyBorder="1" applyAlignment="1">
      <alignment horizontal="left" wrapText="1"/>
    </xf>
    <xf numFmtId="171" fontId="14" fillId="2" borderId="4" xfId="0" applyFont="1" applyFill="1" applyBorder="1" applyAlignment="1">
      <alignment wrapText="1"/>
    </xf>
    <xf numFmtId="3" fontId="14" fillId="2" borderId="10" xfId="0" applyNumberFormat="1" applyFont="1" applyFill="1" applyBorder="1" applyAlignment="1">
      <alignment horizontal="left" wrapText="1"/>
    </xf>
    <xf numFmtId="171" fontId="14" fillId="2" borderId="10" xfId="0" applyFont="1" applyFill="1" applyBorder="1" applyAlignment="1">
      <alignment wrapText="1"/>
    </xf>
    <xf numFmtId="171" fontId="14" fillId="2" borderId="7" xfId="0" applyFont="1" applyFill="1" applyBorder="1" applyAlignment="1">
      <alignment horizontal="center" wrapText="1"/>
    </xf>
    <xf numFmtId="171" fontId="14" fillId="2" borderId="8" xfId="0" applyFont="1" applyFill="1" applyBorder="1" applyAlignment="1">
      <alignment horizontal="center" wrapText="1"/>
    </xf>
    <xf numFmtId="171" fontId="12" fillId="2" borderId="7" xfId="0" applyFont="1" applyFill="1" applyBorder="1" applyAlignment="1">
      <alignment horizontal="center" wrapText="1"/>
    </xf>
    <xf numFmtId="171" fontId="12" fillId="2" borderId="8" xfId="0" applyFont="1" applyFill="1" applyBorder="1" applyAlignment="1">
      <alignment horizontal="center" wrapText="1"/>
    </xf>
    <xf numFmtId="0" fontId="12" fillId="2" borderId="5" xfId="0" applyNumberFormat="1" applyFont="1" applyFill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center" vertical="top" wrapText="1"/>
    </xf>
    <xf numFmtId="171" fontId="12" fillId="2" borderId="5" xfId="0" applyFont="1" applyFill="1" applyBorder="1" applyAlignment="1">
      <alignment horizontal="center" vertical="top" wrapText="1"/>
    </xf>
    <xf numFmtId="171" fontId="12" fillId="2" borderId="4" xfId="0" applyFont="1" applyFill="1" applyBorder="1" applyAlignment="1">
      <alignment horizontal="center" vertical="top" wrapText="1"/>
    </xf>
    <xf numFmtId="171" fontId="12" fillId="2" borderId="6" xfId="0" applyFont="1" applyFill="1" applyBorder="1" applyAlignment="1">
      <alignment horizontal="center" vertical="top" wrapText="1"/>
    </xf>
    <xf numFmtId="171" fontId="12" fillId="2" borderId="7" xfId="0" applyFont="1" applyFill="1" applyBorder="1" applyAlignment="1">
      <alignment horizontal="center" vertical="top" wrapText="1"/>
    </xf>
    <xf numFmtId="171" fontId="12" fillId="2" borderId="0" xfId="0" applyFont="1" applyFill="1" applyBorder="1" applyAlignment="1">
      <alignment horizontal="center" vertical="top" wrapText="1"/>
    </xf>
    <xf numFmtId="171" fontId="12" fillId="2" borderId="8" xfId="0" applyFont="1" applyFill="1" applyBorder="1" applyAlignment="1">
      <alignment horizontal="center" vertical="top" wrapText="1"/>
    </xf>
    <xf numFmtId="171" fontId="12" fillId="2" borderId="9" xfId="0" applyFont="1" applyFill="1" applyBorder="1" applyAlignment="1">
      <alignment horizontal="center" vertical="top" wrapText="1"/>
    </xf>
    <xf numFmtId="171" fontId="12" fillId="2" borderId="10" xfId="0" applyFont="1" applyFill="1" applyBorder="1" applyAlignment="1">
      <alignment horizontal="center" vertical="top" wrapText="1"/>
    </xf>
    <xf numFmtId="171" fontId="12" fillId="2" borderId="11" xfId="0" applyFont="1" applyFill="1" applyBorder="1" applyAlignment="1">
      <alignment horizontal="center" vertical="top" wrapText="1"/>
    </xf>
    <xf numFmtId="171" fontId="12" fillId="2" borderId="12" xfId="0" quotePrefix="1" applyFont="1" applyFill="1" applyBorder="1" applyAlignment="1">
      <alignment horizontal="center" vertical="top" wrapText="1"/>
    </xf>
    <xf numFmtId="171" fontId="0" fillId="0" borderId="14" xfId="0" applyBorder="1" applyAlignment="1">
      <alignment horizontal="center" vertical="top" wrapText="1"/>
    </xf>
    <xf numFmtId="171" fontId="0" fillId="0" borderId="13" xfId="0" applyBorder="1" applyAlignment="1">
      <alignment horizontal="center" vertical="top" wrapText="1"/>
    </xf>
  </cellXfs>
  <cellStyles count="35">
    <cellStyle name="amount" xfId="4"/>
    <cellStyle name="Blank" xfId="5"/>
    <cellStyle name="Body text" xfId="6"/>
    <cellStyle name="Comma0" xfId="7"/>
    <cellStyle name="Currency0" xfId="8"/>
    <cellStyle name="DarkBlueOutline" xfId="9"/>
    <cellStyle name="DarkBlueOutlineYellow" xfId="10"/>
    <cellStyle name="Date" xfId="11"/>
    <cellStyle name="Dezimal [0]_Compiling Utility Macros" xfId="12"/>
    <cellStyle name="Dezimal_Compiling Utility Macros" xfId="13"/>
    <cellStyle name="Fixed" xfId="14"/>
    <cellStyle name="GRAY" xfId="15"/>
    <cellStyle name="Gross Margin" xfId="16"/>
    <cellStyle name="header" xfId="17"/>
    <cellStyle name="Header Total" xfId="18"/>
    <cellStyle name="Header1" xfId="19"/>
    <cellStyle name="Header2" xfId="20"/>
    <cellStyle name="Header3" xfId="21"/>
    <cellStyle name="Hyperlink" xfId="1" builtinId="8"/>
    <cellStyle name="Hyperlink 2" xfId="3"/>
    <cellStyle name="Level 2 Total" xfId="22"/>
    <cellStyle name="Major Total" xfId="23"/>
    <cellStyle name="NonPrint_TemTitle" xfId="24"/>
    <cellStyle name="Normal" xfId="0" builtinId="0"/>
    <cellStyle name="Normal 2" xfId="2"/>
    <cellStyle name="NormalRed" xfId="25"/>
    <cellStyle name="Percent.0" xfId="26"/>
    <cellStyle name="Percent.00" xfId="27"/>
    <cellStyle name="RED POSTED" xfId="28"/>
    <cellStyle name="Standard_Anpassen der Amortisation" xfId="29"/>
    <cellStyle name="Text_simple" xfId="30"/>
    <cellStyle name="TmsRmn10BlueItalic" xfId="31"/>
    <cellStyle name="TmsRmn10Bold" xfId="32"/>
    <cellStyle name="Währung [0]_Compiling Utility Macros" xfId="33"/>
    <cellStyle name="Währung_Compiling Utility Macros" xfId="34"/>
  </cellStyles>
  <dxfs count="1">
    <dxf>
      <numFmt numFmtId="172" formatCode="#,##0.0000"/>
    </dxf>
  </dxfs>
  <tableStyles count="0" defaultTableStyle="TableStyleMedium2" defaultPivotStyle="PivotStyleLight16"/>
  <colors>
    <mruColors>
      <color rgb="FFE53E3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gesmes.org/xml/2002-08-01' xmlns:ns2='http://www.ecb.int/vocabulary/2002-08-01/eurofxref'">
  <Schema ID="Schema1" Namespace="http://www.ecb.int/vocabulary/2002-08-01/eurofxref">
    <xsd:schema xmlns:xsd="http://www.w3.org/2001/XMLSchema" xmlns:ns0="http://www.ecb.int/vocabulary/2002-08-01/eurofxref" xmlns="" targetNamespace="http://www.ecb.int/vocabulary/2002-08-01/eurofxref">
      <xsd:element nillable="true" name="Cube">
        <xsd:complexType>
          <xsd:sequence minOccurs="0">
            <xsd:element minOccurs="0" nillable="true" name="Cube" form="qualified">
              <xsd:complexType>
                <xsd:sequence minOccurs="0">
                  <xsd:element minOccurs="0" maxOccurs="unbounded" nillable="true" name="Cube" form="qualified">
                    <xsd:complexType>
                      <xsd:attribute name="currency" form="unqualified" type="xsd:string"/>
                      <xsd:attribute name="rate" form="unqualified" type="xsd:double"/>
                    </xsd:complexType>
                  </xsd:element>
                </xsd:sequence>
                <xsd:attribute name="time" form="unqualified" type="xsd:date"/>
              </xsd:complexType>
            </xsd:element>
          </xsd:sequence>
        </xsd:complexType>
      </xsd:element>
    </xsd:schema>
  </Schema>
  <Schema ID="Schema2" SchemaRef="Schema1" Namespace="http://www.gesmes.org/xml/2002-08-01">
    <xsd:schema xmlns:xsd="http://www.w3.org/2001/XMLSchema" xmlns:ns0="http://www.gesmes.org/xml/2002-08-01" xmlns:ns1="http://www.ecb.int/vocabulary/2002-08-01/eurofxref" xmlns="" targetNamespace="http://www.gesmes.org/xml/2002-08-01">
      <xsd:import namespace="http://www.ecb.int/vocabulary/2002-08-01/eurofxref"/>
      <xsd:element nillable="true" name="Envelope">
        <xsd:complexType>
          <xsd:sequence minOccurs="0">
            <xsd:element minOccurs="0" nillable="true" type="xsd:string" name="subject" form="qualified"/>
            <xsd:element minOccurs="0" nillable="true" name="Sender" form="qualified">
              <xsd:complexType>
                <xsd:sequence minOccurs="0">
                  <xsd:element minOccurs="0" nillable="true" type="xsd:string" name="name" form="qualified"/>
                </xsd:sequence>
              </xsd:complexType>
            </xsd:element>
            <xsd:element minOccurs="0" ref="ns1:Cube"/>
          </xsd:sequence>
        </xsd:complexType>
      </xsd:element>
    </xsd:schema>
  </Schema>
  <Map ID="1" Name="Envelope_Map" RootElement="Envelope" SchemaID="Schema2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xmlMaps" Target="xmlMap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rgbClr val="C00000"/>
                </a:solidFill>
              </a:rPr>
              <a:t>China Automobile Sales Figures (TOTAL)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070874599321701"/>
          <c:y val="0.13259106651720776"/>
          <c:w val="0.79856714339279022"/>
          <c:h val="0.70665240636822879"/>
        </c:manualLayout>
      </c:layout>
      <c:barChart>
        <c:barDir val="col"/>
        <c:grouping val="clustered"/>
        <c:varyColors val="0"/>
        <c:ser>
          <c:idx val="1"/>
          <c:order val="0"/>
          <c:tx>
            <c:v>2011</c:v>
          </c:tx>
          <c:spPr>
            <a:solidFill>
              <a:srgbClr val="E53E36"/>
            </a:solidFill>
          </c:spPr>
          <c:invertIfNegative val="0"/>
          <c:cat>
            <c:strRef>
              <c:f>'Automotive Data 2012'!$B$8:$B$19</c:f>
              <c:strCache>
                <c:ptCount val="12"/>
                <c:pt idx="0">
                  <c:v>December</c:v>
                </c:pt>
                <c:pt idx="1">
                  <c:v>November</c:v>
                </c:pt>
                <c:pt idx="2">
                  <c:v>October</c:v>
                </c:pt>
                <c:pt idx="3">
                  <c:v>September</c:v>
                </c:pt>
                <c:pt idx="4">
                  <c:v>August</c:v>
                </c:pt>
                <c:pt idx="5">
                  <c:v>July</c:v>
                </c:pt>
                <c:pt idx="6">
                  <c:v>June</c:v>
                </c:pt>
                <c:pt idx="7">
                  <c:v>May</c:v>
                </c:pt>
                <c:pt idx="8">
                  <c:v>April</c:v>
                </c:pt>
                <c:pt idx="9">
                  <c:v>March</c:v>
                </c:pt>
                <c:pt idx="10">
                  <c:v>February</c:v>
                </c:pt>
                <c:pt idx="11">
                  <c:v>January</c:v>
                </c:pt>
              </c:strCache>
            </c:strRef>
          </c:cat>
          <c:val>
            <c:numRef>
              <c:f>'Automotive Data 2012'!$D$21:$D$32</c:f>
              <c:numCache>
                <c:formatCode>#,##0</c:formatCode>
                <c:ptCount val="12"/>
                <c:pt idx="0">
                  <c:v>1689600</c:v>
                </c:pt>
                <c:pt idx="1">
                  <c:v>1656000</c:v>
                </c:pt>
                <c:pt idx="2">
                  <c:v>1524822</c:v>
                </c:pt>
                <c:pt idx="3">
                  <c:v>1646086</c:v>
                </c:pt>
                <c:pt idx="4">
                  <c:v>1352692</c:v>
                </c:pt>
                <c:pt idx="5">
                  <c:v>1275300</c:v>
                </c:pt>
                <c:pt idx="6">
                  <c:v>1435900</c:v>
                </c:pt>
                <c:pt idx="7">
                  <c:v>1382800</c:v>
                </c:pt>
                <c:pt idx="8">
                  <c:v>1552000</c:v>
                </c:pt>
                <c:pt idx="9">
                  <c:v>1828500</c:v>
                </c:pt>
                <c:pt idx="10">
                  <c:v>1267000</c:v>
                </c:pt>
                <c:pt idx="11">
                  <c:v>1894400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solidFill>
              <a:schemeClr val="tx2"/>
            </a:solidFill>
          </c:spPr>
          <c:invertIfNegative val="0"/>
          <c:cat>
            <c:strRef>
              <c:f>'Automotive Data 2012'!$B$8:$B$19</c:f>
              <c:strCache>
                <c:ptCount val="12"/>
                <c:pt idx="0">
                  <c:v>December</c:v>
                </c:pt>
                <c:pt idx="1">
                  <c:v>November</c:v>
                </c:pt>
                <c:pt idx="2">
                  <c:v>October</c:v>
                </c:pt>
                <c:pt idx="3">
                  <c:v>September</c:v>
                </c:pt>
                <c:pt idx="4">
                  <c:v>August</c:v>
                </c:pt>
                <c:pt idx="5">
                  <c:v>July</c:v>
                </c:pt>
                <c:pt idx="6">
                  <c:v>June</c:v>
                </c:pt>
                <c:pt idx="7">
                  <c:v>May</c:v>
                </c:pt>
                <c:pt idx="8">
                  <c:v>April</c:v>
                </c:pt>
                <c:pt idx="9">
                  <c:v>March</c:v>
                </c:pt>
                <c:pt idx="10">
                  <c:v>February</c:v>
                </c:pt>
                <c:pt idx="11">
                  <c:v>January</c:v>
                </c:pt>
              </c:strCache>
            </c:strRef>
          </c:cat>
          <c:val>
            <c:numRef>
              <c:f>'Automotive Data 2012'!$D$8:$D$19</c:f>
              <c:numCache>
                <c:formatCode>#,##0</c:formatCode>
                <c:ptCount val="12"/>
                <c:pt idx="0">
                  <c:v>1809900</c:v>
                </c:pt>
                <c:pt idx="1">
                  <c:v>1791000</c:v>
                </c:pt>
                <c:pt idx="2">
                  <c:v>1606000</c:v>
                </c:pt>
                <c:pt idx="3">
                  <c:v>1617400</c:v>
                </c:pt>
                <c:pt idx="4">
                  <c:v>1495200</c:v>
                </c:pt>
                <c:pt idx="5">
                  <c:v>1379400</c:v>
                </c:pt>
                <c:pt idx="6">
                  <c:v>1557500</c:v>
                </c:pt>
                <c:pt idx="7">
                  <c:v>1607200</c:v>
                </c:pt>
                <c:pt idx="8">
                  <c:v>1624412</c:v>
                </c:pt>
                <c:pt idx="9">
                  <c:v>1838572</c:v>
                </c:pt>
                <c:pt idx="10">
                  <c:v>1567100</c:v>
                </c:pt>
                <c:pt idx="11">
                  <c:v>1389800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288448"/>
        <c:axId val="87323392"/>
      </c:barChart>
      <c:catAx>
        <c:axId val="87288448"/>
        <c:scaling>
          <c:orientation val="minMax"/>
        </c:scaling>
        <c:delete val="0"/>
        <c:axPos val="b"/>
        <c:majorTickMark val="out"/>
        <c:minorTickMark val="none"/>
        <c:tickLblPos val="nextTo"/>
        <c:crossAx val="87323392"/>
        <c:crosses val="autoZero"/>
        <c:auto val="1"/>
        <c:lblAlgn val="ctr"/>
        <c:lblOffset val="100"/>
        <c:noMultiLvlLbl val="0"/>
      </c:catAx>
      <c:valAx>
        <c:axId val="873233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7288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rgbClr val="C00000"/>
                </a:solidFill>
              </a:rPr>
              <a:t>China Automobile Production Figures (TOTAL)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081703496740327"/>
          <c:y val="0.1065844698844908"/>
          <c:w val="0.80372689300934153"/>
          <c:h val="0.73236692661856351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E53E36"/>
            </a:solidFill>
          </c:spPr>
          <c:invertIfNegative val="0"/>
          <c:cat>
            <c:strRef>
              <c:f>'Automotive Data 2012'!$B$8:$B$19</c:f>
              <c:strCache>
                <c:ptCount val="12"/>
                <c:pt idx="0">
                  <c:v>December</c:v>
                </c:pt>
                <c:pt idx="1">
                  <c:v>November</c:v>
                </c:pt>
                <c:pt idx="2">
                  <c:v>October</c:v>
                </c:pt>
                <c:pt idx="3">
                  <c:v>September</c:v>
                </c:pt>
                <c:pt idx="4">
                  <c:v>August</c:v>
                </c:pt>
                <c:pt idx="5">
                  <c:v>July</c:v>
                </c:pt>
                <c:pt idx="6">
                  <c:v>June</c:v>
                </c:pt>
                <c:pt idx="7">
                  <c:v>May</c:v>
                </c:pt>
                <c:pt idx="8">
                  <c:v>April</c:v>
                </c:pt>
                <c:pt idx="9">
                  <c:v>March</c:v>
                </c:pt>
                <c:pt idx="10">
                  <c:v>February</c:v>
                </c:pt>
                <c:pt idx="11">
                  <c:v>January</c:v>
                </c:pt>
              </c:strCache>
            </c:strRef>
          </c:cat>
          <c:val>
            <c:numRef>
              <c:f>'Automotive Data 2012'!$G$21:$G$32</c:f>
              <c:numCache>
                <c:formatCode>#,##0</c:formatCode>
                <c:ptCount val="12"/>
                <c:pt idx="0">
                  <c:v>1692000</c:v>
                </c:pt>
                <c:pt idx="1">
                  <c:v>1695000</c:v>
                </c:pt>
                <c:pt idx="2">
                  <c:v>1570211</c:v>
                </c:pt>
                <c:pt idx="3">
                  <c:v>1602052</c:v>
                </c:pt>
                <c:pt idx="4">
                  <c:v>1393000</c:v>
                </c:pt>
                <c:pt idx="5">
                  <c:v>1306100</c:v>
                </c:pt>
                <c:pt idx="6">
                  <c:v>1390837</c:v>
                </c:pt>
                <c:pt idx="7">
                  <c:v>1348900</c:v>
                </c:pt>
                <c:pt idx="8">
                  <c:v>1535300</c:v>
                </c:pt>
                <c:pt idx="9">
                  <c:v>1827300</c:v>
                </c:pt>
                <c:pt idx="10">
                  <c:v>1260300</c:v>
                </c:pt>
                <c:pt idx="11">
                  <c:v>1797900</c:v>
                </c:pt>
              </c:numCache>
            </c:numRef>
          </c:val>
        </c:ser>
        <c:ser>
          <c:idx val="1"/>
          <c:order val="1"/>
          <c:tx>
            <c:v>2012</c:v>
          </c:tx>
          <c:spPr>
            <a:solidFill>
              <a:schemeClr val="tx2"/>
            </a:solidFill>
          </c:spPr>
          <c:invertIfNegative val="0"/>
          <c:cat>
            <c:strRef>
              <c:f>'Automotive Data 2012'!$B$8:$B$19</c:f>
              <c:strCache>
                <c:ptCount val="12"/>
                <c:pt idx="0">
                  <c:v>December</c:v>
                </c:pt>
                <c:pt idx="1">
                  <c:v>November</c:v>
                </c:pt>
                <c:pt idx="2">
                  <c:v>October</c:v>
                </c:pt>
                <c:pt idx="3">
                  <c:v>September</c:v>
                </c:pt>
                <c:pt idx="4">
                  <c:v>August</c:v>
                </c:pt>
                <c:pt idx="5">
                  <c:v>July</c:v>
                </c:pt>
                <c:pt idx="6">
                  <c:v>June</c:v>
                </c:pt>
                <c:pt idx="7">
                  <c:v>May</c:v>
                </c:pt>
                <c:pt idx="8">
                  <c:v>April</c:v>
                </c:pt>
                <c:pt idx="9">
                  <c:v>March</c:v>
                </c:pt>
                <c:pt idx="10">
                  <c:v>February</c:v>
                </c:pt>
                <c:pt idx="11">
                  <c:v>January</c:v>
                </c:pt>
              </c:strCache>
            </c:strRef>
          </c:cat>
          <c:val>
            <c:numRef>
              <c:f>'Automotive Data 2012'!$G$8:$G$19</c:f>
              <c:numCache>
                <c:formatCode>#,##0</c:formatCode>
                <c:ptCount val="12"/>
                <c:pt idx="0">
                  <c:v>1784900</c:v>
                </c:pt>
                <c:pt idx="1">
                  <c:v>1761400</c:v>
                </c:pt>
                <c:pt idx="2">
                  <c:v>1587000</c:v>
                </c:pt>
                <c:pt idx="3">
                  <c:v>1660900</c:v>
                </c:pt>
                <c:pt idx="4">
                  <c:v>1501400</c:v>
                </c:pt>
                <c:pt idx="5">
                  <c:v>1437100</c:v>
                </c:pt>
                <c:pt idx="6">
                  <c:v>1531300</c:v>
                </c:pt>
                <c:pt idx="7">
                  <c:v>1570900</c:v>
                </c:pt>
                <c:pt idx="8">
                  <c:v>1647562</c:v>
                </c:pt>
                <c:pt idx="9">
                  <c:v>1880582</c:v>
                </c:pt>
                <c:pt idx="10">
                  <c:v>1608700</c:v>
                </c:pt>
                <c:pt idx="11">
                  <c:v>1299400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73216"/>
        <c:axId val="85275008"/>
      </c:barChart>
      <c:catAx>
        <c:axId val="85273216"/>
        <c:scaling>
          <c:orientation val="minMax"/>
        </c:scaling>
        <c:delete val="0"/>
        <c:axPos val="b"/>
        <c:majorTickMark val="out"/>
        <c:minorTickMark val="none"/>
        <c:tickLblPos val="nextTo"/>
        <c:crossAx val="85275008"/>
        <c:crosses val="autoZero"/>
        <c:auto val="1"/>
        <c:lblAlgn val="ctr"/>
        <c:lblOffset val="100"/>
        <c:noMultiLvlLbl val="0"/>
      </c:catAx>
      <c:valAx>
        <c:axId val="852750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5273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rgbClr val="C00000"/>
                </a:solidFill>
              </a:rPr>
              <a:t>Automotive Sales Market Share Passenger Cars vs. Commercial Vehicles</a:t>
            </a:r>
          </a:p>
        </c:rich>
      </c:tx>
      <c:overlay val="1"/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2D050"/>
            </a:solidFill>
          </c:spPr>
          <c:explosion val="25"/>
          <c:dPt>
            <c:idx val="1"/>
            <c:bubble3D val="0"/>
            <c:explosion val="0"/>
            <c:spPr>
              <a:solidFill>
                <a:srgbClr val="FFC000"/>
              </a:solidFill>
            </c:spPr>
          </c:dPt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'Automotive Data 2012'!$E$6:$F$6</c:f>
              <c:strCache>
                <c:ptCount val="2"/>
                <c:pt idx="0">
                  <c:v>Passenger Cars</c:v>
                </c:pt>
                <c:pt idx="1">
                  <c:v>Commercial Vehicles</c:v>
                </c:pt>
              </c:strCache>
            </c:strRef>
          </c:cat>
          <c:val>
            <c:numRef>
              <c:f>'Automotive Data 2012'!$L$8:$M$8</c:f>
              <c:numCache>
                <c:formatCode>0.00%</c:formatCode>
                <c:ptCount val="2"/>
                <c:pt idx="0">
                  <c:v>0.80346497551998386</c:v>
                </c:pt>
                <c:pt idx="1">
                  <c:v>0.19653502448001617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rgbClr val="C00000"/>
                </a:solidFill>
              </a:rPr>
              <a:t>China Automobile Sales Figures (Passenger Cars)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070874599321701"/>
          <c:y val="0.13259106651720776"/>
          <c:w val="0.79856714339279022"/>
          <c:h val="0.70665240636822879"/>
        </c:manualLayout>
      </c:layout>
      <c:barChart>
        <c:barDir val="col"/>
        <c:grouping val="clustered"/>
        <c:varyColors val="0"/>
        <c:ser>
          <c:idx val="1"/>
          <c:order val="0"/>
          <c:tx>
            <c:v>2011</c:v>
          </c:tx>
          <c:spPr>
            <a:solidFill>
              <a:srgbClr val="E53E36"/>
            </a:solidFill>
          </c:spPr>
          <c:invertIfNegative val="0"/>
          <c:cat>
            <c:strRef>
              <c:f>'Automotive Data 2012'!$B$8:$B$19</c:f>
              <c:strCache>
                <c:ptCount val="12"/>
                <c:pt idx="0">
                  <c:v>December</c:v>
                </c:pt>
                <c:pt idx="1">
                  <c:v>November</c:v>
                </c:pt>
                <c:pt idx="2">
                  <c:v>October</c:v>
                </c:pt>
                <c:pt idx="3">
                  <c:v>September</c:v>
                </c:pt>
                <c:pt idx="4">
                  <c:v>August</c:v>
                </c:pt>
                <c:pt idx="5">
                  <c:v>July</c:v>
                </c:pt>
                <c:pt idx="6">
                  <c:v>June</c:v>
                </c:pt>
                <c:pt idx="7">
                  <c:v>May</c:v>
                </c:pt>
                <c:pt idx="8">
                  <c:v>April</c:v>
                </c:pt>
                <c:pt idx="9">
                  <c:v>March</c:v>
                </c:pt>
                <c:pt idx="10">
                  <c:v>February</c:v>
                </c:pt>
                <c:pt idx="11">
                  <c:v>January</c:v>
                </c:pt>
              </c:strCache>
            </c:strRef>
          </c:cat>
          <c:val>
            <c:numRef>
              <c:f>'Automotive Data 2012'!$E$21:$E$32</c:f>
              <c:numCache>
                <c:formatCode>#,##0</c:formatCode>
                <c:ptCount val="12"/>
                <c:pt idx="0">
                  <c:v>1368900</c:v>
                </c:pt>
                <c:pt idx="1">
                  <c:v>1343700</c:v>
                </c:pt>
                <c:pt idx="2">
                  <c:v>1220779</c:v>
                </c:pt>
                <c:pt idx="3">
                  <c:v>1319502</c:v>
                </c:pt>
                <c:pt idx="4">
                  <c:v>1069519</c:v>
                </c:pt>
                <c:pt idx="5">
                  <c:v>1011800</c:v>
                </c:pt>
                <c:pt idx="6">
                  <c:v>1109200</c:v>
                </c:pt>
                <c:pt idx="7">
                  <c:v>1042900</c:v>
                </c:pt>
                <c:pt idx="8">
                  <c:v>1142300</c:v>
                </c:pt>
                <c:pt idx="9">
                  <c:v>1347600</c:v>
                </c:pt>
                <c:pt idx="10">
                  <c:v>967200</c:v>
                </c:pt>
                <c:pt idx="11">
                  <c:v>1529000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solidFill>
              <a:schemeClr val="tx2"/>
            </a:solidFill>
          </c:spPr>
          <c:invertIfNegative val="0"/>
          <c:cat>
            <c:strRef>
              <c:f>'Automotive Data 2012'!$B$8:$B$19</c:f>
              <c:strCache>
                <c:ptCount val="12"/>
                <c:pt idx="0">
                  <c:v>December</c:v>
                </c:pt>
                <c:pt idx="1">
                  <c:v>November</c:v>
                </c:pt>
                <c:pt idx="2">
                  <c:v>October</c:v>
                </c:pt>
                <c:pt idx="3">
                  <c:v>September</c:v>
                </c:pt>
                <c:pt idx="4">
                  <c:v>August</c:v>
                </c:pt>
                <c:pt idx="5">
                  <c:v>July</c:v>
                </c:pt>
                <c:pt idx="6">
                  <c:v>June</c:v>
                </c:pt>
                <c:pt idx="7">
                  <c:v>May</c:v>
                </c:pt>
                <c:pt idx="8">
                  <c:v>April</c:v>
                </c:pt>
                <c:pt idx="9">
                  <c:v>March</c:v>
                </c:pt>
                <c:pt idx="10">
                  <c:v>February</c:v>
                </c:pt>
                <c:pt idx="11">
                  <c:v>January</c:v>
                </c:pt>
              </c:strCache>
            </c:strRef>
          </c:cat>
          <c:val>
            <c:numRef>
              <c:f>'Automotive Data 2012'!$E$8:$E$19</c:f>
              <c:numCache>
                <c:formatCode>#,##0</c:formatCode>
                <c:ptCount val="12"/>
                <c:pt idx="0">
                  <c:v>1462900</c:v>
                </c:pt>
                <c:pt idx="1">
                  <c:v>1461300</c:v>
                </c:pt>
                <c:pt idx="2">
                  <c:v>1298900</c:v>
                </c:pt>
                <c:pt idx="3">
                  <c:v>1315600</c:v>
                </c:pt>
                <c:pt idx="4">
                  <c:v>1218900</c:v>
                </c:pt>
                <c:pt idx="5">
                  <c:v>1120200</c:v>
                </c:pt>
                <c:pt idx="6">
                  <c:v>1284200</c:v>
                </c:pt>
                <c:pt idx="7">
                  <c:v>1281900</c:v>
                </c:pt>
                <c:pt idx="8">
                  <c:v>1276038</c:v>
                </c:pt>
                <c:pt idx="9">
                  <c:v>1399966</c:v>
                </c:pt>
                <c:pt idx="10">
                  <c:v>1213100</c:v>
                </c:pt>
                <c:pt idx="11">
                  <c:v>1160600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307776"/>
        <c:axId val="85309312"/>
      </c:barChart>
      <c:catAx>
        <c:axId val="85307776"/>
        <c:scaling>
          <c:orientation val="minMax"/>
        </c:scaling>
        <c:delete val="0"/>
        <c:axPos val="b"/>
        <c:majorTickMark val="out"/>
        <c:minorTickMark val="none"/>
        <c:tickLblPos val="nextTo"/>
        <c:crossAx val="85309312"/>
        <c:crosses val="autoZero"/>
        <c:auto val="1"/>
        <c:lblAlgn val="ctr"/>
        <c:lblOffset val="100"/>
        <c:noMultiLvlLbl val="0"/>
      </c:catAx>
      <c:valAx>
        <c:axId val="853093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5307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rgbClr val="C00000"/>
                </a:solidFill>
              </a:rPr>
              <a:t>China Automobile Production Figures (Passenger Cars)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081703496740327"/>
          <c:y val="0.1065844698844908"/>
          <c:w val="0.80372689300934153"/>
          <c:h val="0.73236692661856351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E53E36"/>
            </a:solidFill>
          </c:spPr>
          <c:invertIfNegative val="0"/>
          <c:cat>
            <c:strRef>
              <c:f>'Automotive Data 2012'!$B$8:$B$19</c:f>
              <c:strCache>
                <c:ptCount val="12"/>
                <c:pt idx="0">
                  <c:v>December</c:v>
                </c:pt>
                <c:pt idx="1">
                  <c:v>November</c:v>
                </c:pt>
                <c:pt idx="2">
                  <c:v>October</c:v>
                </c:pt>
                <c:pt idx="3">
                  <c:v>September</c:v>
                </c:pt>
                <c:pt idx="4">
                  <c:v>August</c:v>
                </c:pt>
                <c:pt idx="5">
                  <c:v>July</c:v>
                </c:pt>
                <c:pt idx="6">
                  <c:v>June</c:v>
                </c:pt>
                <c:pt idx="7">
                  <c:v>May</c:v>
                </c:pt>
                <c:pt idx="8">
                  <c:v>April</c:v>
                </c:pt>
                <c:pt idx="9">
                  <c:v>March</c:v>
                </c:pt>
                <c:pt idx="10">
                  <c:v>February</c:v>
                </c:pt>
                <c:pt idx="11">
                  <c:v>January</c:v>
                </c:pt>
              </c:strCache>
            </c:strRef>
          </c:cat>
          <c:val>
            <c:numRef>
              <c:f>'Automotive Data 2012'!$H$21:$H$32</c:f>
              <c:numCache>
                <c:formatCode>#,##0</c:formatCode>
                <c:ptCount val="12"/>
                <c:pt idx="0">
                  <c:v>1364200</c:v>
                </c:pt>
                <c:pt idx="1">
                  <c:v>1374100</c:v>
                </c:pt>
                <c:pt idx="2">
                  <c:v>1261809</c:v>
                </c:pt>
                <c:pt idx="3">
                  <c:v>1275034</c:v>
                </c:pt>
                <c:pt idx="4">
                  <c:v>1116800</c:v>
                </c:pt>
                <c:pt idx="5">
                  <c:v>1050400</c:v>
                </c:pt>
                <c:pt idx="6">
                  <c:v>1094657</c:v>
                </c:pt>
                <c:pt idx="7">
                  <c:v>1040900</c:v>
                </c:pt>
                <c:pt idx="8">
                  <c:v>1156600</c:v>
                </c:pt>
                <c:pt idx="9">
                  <c:v>1383400</c:v>
                </c:pt>
                <c:pt idx="10">
                  <c:v>969300</c:v>
                </c:pt>
                <c:pt idx="11">
                  <c:v>1398100</c:v>
                </c:pt>
              </c:numCache>
            </c:numRef>
          </c:val>
        </c:ser>
        <c:ser>
          <c:idx val="1"/>
          <c:order val="1"/>
          <c:tx>
            <c:v>2012</c:v>
          </c:tx>
          <c:spPr>
            <a:solidFill>
              <a:schemeClr val="tx2"/>
            </a:solidFill>
          </c:spPr>
          <c:invertIfNegative val="0"/>
          <c:cat>
            <c:strRef>
              <c:f>'Automotive Data 2012'!$B$8:$B$19</c:f>
              <c:strCache>
                <c:ptCount val="12"/>
                <c:pt idx="0">
                  <c:v>December</c:v>
                </c:pt>
                <c:pt idx="1">
                  <c:v>November</c:v>
                </c:pt>
                <c:pt idx="2">
                  <c:v>October</c:v>
                </c:pt>
                <c:pt idx="3">
                  <c:v>September</c:v>
                </c:pt>
                <c:pt idx="4">
                  <c:v>August</c:v>
                </c:pt>
                <c:pt idx="5">
                  <c:v>July</c:v>
                </c:pt>
                <c:pt idx="6">
                  <c:v>June</c:v>
                </c:pt>
                <c:pt idx="7">
                  <c:v>May</c:v>
                </c:pt>
                <c:pt idx="8">
                  <c:v>April</c:v>
                </c:pt>
                <c:pt idx="9">
                  <c:v>March</c:v>
                </c:pt>
                <c:pt idx="10">
                  <c:v>February</c:v>
                </c:pt>
                <c:pt idx="11">
                  <c:v>January</c:v>
                </c:pt>
              </c:strCache>
            </c:strRef>
          </c:cat>
          <c:val>
            <c:numRef>
              <c:f>'Automotive Data 2012'!$H$8:$H$19</c:f>
              <c:numCache>
                <c:formatCode>#,##0</c:formatCode>
                <c:ptCount val="12"/>
                <c:pt idx="0">
                  <c:v>1442300</c:v>
                </c:pt>
                <c:pt idx="1">
                  <c:v>1432000</c:v>
                </c:pt>
                <c:pt idx="2">
                  <c:v>1280200</c:v>
                </c:pt>
                <c:pt idx="3">
                  <c:v>1352800</c:v>
                </c:pt>
                <c:pt idx="4">
                  <c:v>1228500</c:v>
                </c:pt>
                <c:pt idx="5">
                  <c:v>1184800</c:v>
                </c:pt>
                <c:pt idx="6">
                  <c:v>1258800</c:v>
                </c:pt>
                <c:pt idx="7">
                  <c:v>1269100</c:v>
                </c:pt>
                <c:pt idx="8">
                  <c:v>1305151</c:v>
                </c:pt>
                <c:pt idx="9">
                  <c:v>1455809</c:v>
                </c:pt>
                <c:pt idx="10">
                  <c:v>1261500</c:v>
                </c:pt>
                <c:pt idx="11">
                  <c:v>1053500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318656"/>
        <c:axId val="85324544"/>
      </c:barChart>
      <c:catAx>
        <c:axId val="85318656"/>
        <c:scaling>
          <c:orientation val="minMax"/>
        </c:scaling>
        <c:delete val="0"/>
        <c:axPos val="b"/>
        <c:majorTickMark val="out"/>
        <c:minorTickMark val="none"/>
        <c:tickLblPos val="nextTo"/>
        <c:crossAx val="85324544"/>
        <c:crosses val="autoZero"/>
        <c:auto val="1"/>
        <c:lblAlgn val="ctr"/>
        <c:lblOffset val="100"/>
        <c:noMultiLvlLbl val="0"/>
      </c:catAx>
      <c:valAx>
        <c:axId val="853245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5318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u="sng">
                <a:solidFill>
                  <a:srgbClr val="E53E36"/>
                </a:solidFill>
              </a:rPr>
              <a:t>China Sales Analysis 2011</a:t>
            </a:r>
            <a:r>
              <a:rPr lang="en-GB" u="sng" baseline="0">
                <a:solidFill>
                  <a:srgbClr val="E53E36"/>
                </a:solidFill>
              </a:rPr>
              <a:t> by Brand Origin</a:t>
            </a:r>
            <a:endParaRPr lang="en-GB" u="sng">
              <a:solidFill>
                <a:srgbClr val="E53E36"/>
              </a:solidFill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4"/>
              <c:layout>
                <c:manualLayout>
                  <c:x val="7.1655223395795303E-2"/>
                  <c:y val="8.6392867396899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('Automotive Data 2011 - Detailed'!$B$9,'Automotive Data 2011 - Detailed'!$B$40,'Automotive Data 2011 - Detailed'!$B$46,'Automotive Data 2011 - Detailed'!$B$53,'Automotive Data 2011 - Detailed'!$B$63,'Automotive Data 2011 - Detailed'!$B$68)</c:f>
              <c:strCache>
                <c:ptCount val="6"/>
                <c:pt idx="0">
                  <c:v>Germany</c:v>
                </c:pt>
                <c:pt idx="1">
                  <c:v>USA</c:v>
                </c:pt>
                <c:pt idx="2">
                  <c:v>Japan</c:v>
                </c:pt>
                <c:pt idx="3">
                  <c:v>China</c:v>
                </c:pt>
                <c:pt idx="4">
                  <c:v>France</c:v>
                </c:pt>
                <c:pt idx="5">
                  <c:v>Korea</c:v>
                </c:pt>
              </c:strCache>
            </c:strRef>
          </c:cat>
          <c:val>
            <c:numRef>
              <c:f>('Automotive Data 2011 - Detailed'!$G$9,'Automotive Data 2011 - Detailed'!$G$40,'Automotive Data 2011 - Detailed'!$G$46,'Automotive Data 2011 - Detailed'!$G$53,'Automotive Data 2011 - Detailed'!$G$63,'Automotive Data 2011 - Detailed'!$G$68)</c:f>
              <c:numCache>
                <c:formatCode>0.00%</c:formatCode>
                <c:ptCount val="6"/>
                <c:pt idx="0">
                  <c:v>0.2126471075979105</c:v>
                </c:pt>
                <c:pt idx="1">
                  <c:v>0.15375176197451701</c:v>
                </c:pt>
                <c:pt idx="2">
                  <c:v>0.21296681960144828</c:v>
                </c:pt>
                <c:pt idx="3">
                  <c:v>0.29430923689229155</c:v>
                </c:pt>
                <c:pt idx="4">
                  <c:v>3.9234819380337745E-2</c:v>
                </c:pt>
                <c:pt idx="5">
                  <c:v>8.7090254553494922E-2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u="sng">
                <a:solidFill>
                  <a:srgbClr val="E53E36"/>
                </a:solidFill>
              </a:rPr>
              <a:t>German Car Maker</a:t>
            </a:r>
            <a:r>
              <a:rPr lang="en-GB" u="sng" baseline="0">
                <a:solidFill>
                  <a:srgbClr val="E53E36"/>
                </a:solidFill>
              </a:rPr>
              <a:t>-Sales 2011</a:t>
            </a:r>
            <a:endParaRPr lang="en-GB" u="sng">
              <a:solidFill>
                <a:srgbClr val="E53E36"/>
              </a:solidFill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96362954630672"/>
          <c:y val="0.12581120197440884"/>
          <c:w val="0.67326524184476944"/>
          <c:h val="0.768028411049169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'Automotive Data 2011 - Detailed'!$B$11</c:f>
              <c:strCache>
                <c:ptCount val="1"/>
                <c:pt idx="0">
                  <c:v>Local Manufactured</c:v>
                </c:pt>
              </c:strCache>
            </c:strRef>
          </c:tx>
          <c:invertIfNegative val="0"/>
          <c:cat>
            <c:strRef>
              <c:f>('Automotive Data 2011 - Detailed'!$B$10,'Automotive Data 2011 - Detailed'!$B$13,'Automotive Data 2011 - Detailed'!$B$16,'Automotive Data 2011 - Detailed'!$B$19,'Automotive Data 2011 - Detailed'!$B$22,'Automotive Data 2011 - Detailed'!$B$25,'Automotive Data 2011 - Detailed'!$B$28,'Automotive Data 2011 - Detailed'!$B$31)</c:f>
              <c:strCache>
                <c:ptCount val="8"/>
                <c:pt idx="0">
                  <c:v>AUDI</c:v>
                </c:pt>
                <c:pt idx="1">
                  <c:v>BMW**</c:v>
                </c:pt>
                <c:pt idx="2">
                  <c:v>Mercedes</c:v>
                </c:pt>
                <c:pt idx="3">
                  <c:v>Porsche</c:v>
                </c:pt>
                <c:pt idx="4">
                  <c:v>SKODA</c:v>
                </c:pt>
                <c:pt idx="5">
                  <c:v>VW*</c:v>
                </c:pt>
                <c:pt idx="6">
                  <c:v>OPEL</c:v>
                </c:pt>
                <c:pt idx="7">
                  <c:v>Others</c:v>
                </c:pt>
              </c:strCache>
            </c:strRef>
          </c:cat>
          <c:val>
            <c:numRef>
              <c:f>('Automotive Data 2011 - Detailed'!$C$11,'Automotive Data 2011 - Detailed'!$C$14,'Automotive Data 2011 - Detailed'!$C$17,'Automotive Data 2011 - Detailed'!$C$20,'Automotive Data 2011 - Detailed'!$C$23,'Automotive Data 2011 - Detailed'!$C$26,'Automotive Data 2011 - Detailed'!$C$29,'Automotive Data 2011 - Detailed'!$C$31)</c:f>
              <c:numCache>
                <c:formatCode>#,##0</c:formatCode>
                <c:ptCount val="8"/>
                <c:pt idx="0">
                  <c:v>255136</c:v>
                </c:pt>
                <c:pt idx="1">
                  <c:v>151221</c:v>
                </c:pt>
                <c:pt idx="2">
                  <c:v>0</c:v>
                </c:pt>
                <c:pt idx="3">
                  <c:v>0</c:v>
                </c:pt>
                <c:pt idx="4">
                  <c:v>224253</c:v>
                </c:pt>
                <c:pt idx="5">
                  <c:v>1588188</c:v>
                </c:pt>
                <c:pt idx="6">
                  <c:v>0</c:v>
                </c:pt>
                <c:pt idx="7">
                  <c:v>414500</c:v>
                </c:pt>
              </c:numCache>
            </c:numRef>
          </c:val>
        </c:ser>
        <c:ser>
          <c:idx val="1"/>
          <c:order val="1"/>
          <c:tx>
            <c:strRef>
              <c:f>'Automotive Data 2011 - Detailed'!$B$12</c:f>
              <c:strCache>
                <c:ptCount val="1"/>
                <c:pt idx="0">
                  <c:v>Imported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('Automotive Data 2011 - Detailed'!$B$10,'Automotive Data 2011 - Detailed'!$B$13,'Automotive Data 2011 - Detailed'!$B$16,'Automotive Data 2011 - Detailed'!$B$19,'Automotive Data 2011 - Detailed'!$B$22,'Automotive Data 2011 - Detailed'!$B$25,'Automotive Data 2011 - Detailed'!$B$28,'Automotive Data 2011 - Detailed'!$B$31)</c:f>
              <c:strCache>
                <c:ptCount val="8"/>
                <c:pt idx="0">
                  <c:v>AUDI</c:v>
                </c:pt>
                <c:pt idx="1">
                  <c:v>BMW**</c:v>
                </c:pt>
                <c:pt idx="2">
                  <c:v>Mercedes</c:v>
                </c:pt>
                <c:pt idx="3">
                  <c:v>Porsche</c:v>
                </c:pt>
                <c:pt idx="4">
                  <c:v>SKODA</c:v>
                </c:pt>
                <c:pt idx="5">
                  <c:v>VW*</c:v>
                </c:pt>
                <c:pt idx="6">
                  <c:v>OPEL</c:v>
                </c:pt>
                <c:pt idx="7">
                  <c:v>Others</c:v>
                </c:pt>
              </c:strCache>
            </c:strRef>
          </c:cat>
          <c:val>
            <c:numRef>
              <c:f>('Automotive Data 2011 - Detailed'!$C$12,'Automotive Data 2011 - Detailed'!$C$15,'Automotive Data 2011 - Detailed'!$C$18,'Automotive Data 2011 - Detailed'!$C$21,'Automotive Data 2011 - Detailed'!$C$24,'Automotive Data 2011 - Detailed'!$C$27,'Automotive Data 2011 - Detailed'!$C$30)</c:f>
              <c:numCache>
                <c:formatCode>#,##0</c:formatCode>
                <c:ptCount val="7"/>
                <c:pt idx="0">
                  <c:v>57900</c:v>
                </c:pt>
                <c:pt idx="1">
                  <c:v>81365</c:v>
                </c:pt>
                <c:pt idx="2">
                  <c:v>216064</c:v>
                </c:pt>
                <c:pt idx="3">
                  <c:v>24340</c:v>
                </c:pt>
                <c:pt idx="4">
                  <c:v>0</c:v>
                </c:pt>
                <c:pt idx="5">
                  <c:v>61700</c:v>
                </c:pt>
                <c:pt idx="6">
                  <c:v>2847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705856"/>
        <c:axId val="85707392"/>
      </c:barChart>
      <c:catAx>
        <c:axId val="85705856"/>
        <c:scaling>
          <c:orientation val="minMax"/>
        </c:scaling>
        <c:delete val="0"/>
        <c:axPos val="b"/>
        <c:majorTickMark val="none"/>
        <c:minorTickMark val="none"/>
        <c:tickLblPos val="nextTo"/>
        <c:crossAx val="85707392"/>
        <c:crosses val="autoZero"/>
        <c:auto val="1"/>
        <c:lblAlgn val="ctr"/>
        <c:lblOffset val="100"/>
        <c:noMultiLvlLbl val="0"/>
      </c:catAx>
      <c:valAx>
        <c:axId val="857073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85705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u="sng">
                <a:solidFill>
                  <a:srgbClr val="E53E36"/>
                </a:solidFill>
              </a:rPr>
              <a:t>German</a:t>
            </a:r>
            <a:r>
              <a:rPr lang="en-GB" u="sng" baseline="0">
                <a:solidFill>
                  <a:srgbClr val="E53E36"/>
                </a:solidFill>
              </a:rPr>
              <a:t> Car Makers </a:t>
            </a:r>
          </a:p>
          <a:p>
            <a:pPr>
              <a:defRPr/>
            </a:pPr>
            <a:r>
              <a:rPr lang="en-GB" u="sng" baseline="0">
                <a:solidFill>
                  <a:srgbClr val="E53E36"/>
                </a:solidFill>
              </a:rPr>
              <a:t>Import vs. Manufacturing</a:t>
            </a:r>
            <a:endParaRPr lang="en-GB" u="sng">
              <a:solidFill>
                <a:srgbClr val="E53E36"/>
              </a:solidFill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459509274823793"/>
          <c:y val="0.19635553636108904"/>
          <c:w val="0.46069774985991918"/>
          <c:h val="0.80317531317400215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'Automotive Data 2011 - Detailed'!$C$33:$C$34</c:f>
              <c:strCache>
                <c:ptCount val="2"/>
                <c:pt idx="0">
                  <c:v>Imported</c:v>
                </c:pt>
                <c:pt idx="1">
                  <c:v>Local Manufactured</c:v>
                </c:pt>
              </c:strCache>
            </c:strRef>
          </c:cat>
          <c:val>
            <c:numRef>
              <c:f>'Automotive Data 2011 - Detailed'!$H$33:$H$34</c:f>
              <c:numCache>
                <c:formatCode>0.00%</c:formatCode>
                <c:ptCount val="2"/>
                <c:pt idx="0">
                  <c:v>0.14434247902690289</c:v>
                </c:pt>
                <c:pt idx="1">
                  <c:v>0.85565752097309711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172720</xdr:colOff>
      <xdr:row>34</xdr:row>
      <xdr:rowOff>138430</xdr:rowOff>
    </xdr:from>
    <xdr:to>
      <xdr:col>8</xdr:col>
      <xdr:colOff>1333500</xdr:colOff>
      <xdr:row>55</xdr:row>
      <xdr:rowOff>180340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40640</xdr:colOff>
      <xdr:row>58</xdr:row>
      <xdr:rowOff>118110</xdr:rowOff>
    </xdr:from>
    <xdr:to>
      <xdr:col>8</xdr:col>
      <xdr:colOff>1301750</xdr:colOff>
      <xdr:row>79</xdr:row>
      <xdr:rowOff>157480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25400</xdr:colOff>
      <xdr:row>34</xdr:row>
      <xdr:rowOff>92710</xdr:rowOff>
    </xdr:from>
    <xdr:to>
      <xdr:col>17</xdr:col>
      <xdr:colOff>1539875</xdr:colOff>
      <xdr:row>55</xdr:row>
      <xdr:rowOff>127000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158750</xdr:colOff>
      <xdr:row>82</xdr:row>
      <xdr:rowOff>158750</xdr:rowOff>
    </xdr:from>
    <xdr:to>
      <xdr:col>8</xdr:col>
      <xdr:colOff>1319530</xdr:colOff>
      <xdr:row>103</xdr:row>
      <xdr:rowOff>200660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95250</xdr:colOff>
      <xdr:row>106</xdr:row>
      <xdr:rowOff>158750</xdr:rowOff>
    </xdr:from>
    <xdr:to>
      <xdr:col>8</xdr:col>
      <xdr:colOff>1301750</xdr:colOff>
      <xdr:row>127</xdr:row>
      <xdr:rowOff>198120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73660</xdr:colOff>
      <xdr:row>39</xdr:row>
      <xdr:rowOff>168910</xdr:rowOff>
    </xdr:from>
    <xdr:to>
      <xdr:col>22</xdr:col>
      <xdr:colOff>96520</xdr:colOff>
      <xdr:row>75</xdr:row>
      <xdr:rowOff>63500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93980</xdr:colOff>
      <xdr:row>6</xdr:row>
      <xdr:rowOff>176530</xdr:rowOff>
    </xdr:from>
    <xdr:to>
      <xdr:col>22</xdr:col>
      <xdr:colOff>55880</xdr:colOff>
      <xdr:row>30</xdr:row>
      <xdr:rowOff>20320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271780</xdr:colOff>
      <xdr:row>7</xdr:row>
      <xdr:rowOff>26670</xdr:rowOff>
    </xdr:from>
    <xdr:to>
      <xdr:col>34</xdr:col>
      <xdr:colOff>492760</xdr:colOff>
      <xdr:row>30</xdr:row>
      <xdr:rowOff>40640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mplates\Calculation%20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"/>
      <sheetName val="Data"/>
      <sheetName val="Currency"/>
    </sheetNames>
    <sheetDataSet>
      <sheetData sheetId="0"/>
      <sheetData sheetId="1">
        <row r="1">
          <cell r="A1" t="str">
            <v>Pls. Choose</v>
          </cell>
          <cell r="B1" t="str">
            <v>Pls. Choose</v>
          </cell>
          <cell r="E1" t="str">
            <v>Pls. Choose</v>
          </cell>
          <cell r="F1" t="str">
            <v>Pls. Choose</v>
          </cell>
          <cell r="G1" t="str">
            <v>Pls. Choose</v>
          </cell>
        </row>
        <row r="2">
          <cell r="A2">
            <v>1</v>
          </cell>
          <cell r="B2" t="str">
            <v>None</v>
          </cell>
          <cell r="E2" t="str">
            <v>EXW (Ex Works)</v>
          </cell>
          <cell r="F2" t="str">
            <v>Yes</v>
          </cell>
          <cell r="G2" t="str">
            <v>STC-SA</v>
          </cell>
        </row>
        <row r="3">
          <cell r="A3">
            <v>2</v>
          </cell>
          <cell r="B3" t="str">
            <v>Standard Carbon</v>
          </cell>
          <cell r="E3" t="str">
            <v>FCA (Free Carrier)</v>
          </cell>
          <cell r="F3" t="str">
            <v>No</v>
          </cell>
          <cell r="G3" t="str">
            <v>STC-MLLM</v>
          </cell>
        </row>
        <row r="4">
          <cell r="A4">
            <v>3</v>
          </cell>
          <cell r="B4" t="str">
            <v>STC-GPR</v>
          </cell>
          <cell r="E4" t="str">
            <v>CPT (Carriage Paid To)</v>
          </cell>
          <cell r="G4" t="str">
            <v>STC-SLLM</v>
          </cell>
        </row>
        <row r="5">
          <cell r="A5">
            <v>4</v>
          </cell>
          <cell r="B5" t="str">
            <v>STC-LR</v>
          </cell>
          <cell r="E5" t="str">
            <v>CIP (Carriage and Insurance Paid To)</v>
          </cell>
        </row>
        <row r="6">
          <cell r="B6" t="str">
            <v>STC-Gold Pill</v>
          </cell>
          <cell r="E6" t="str">
            <v>DAP (Delivered at Place)</v>
          </cell>
        </row>
        <row r="7">
          <cell r="E7" t="str">
            <v>DAT (Delivered at Terminal)</v>
          </cell>
        </row>
        <row r="8">
          <cell r="E8" t="str">
            <v>DDP (Delivered Duty Paid)</v>
          </cell>
        </row>
        <row r="9">
          <cell r="E9" t="str">
            <v>----- Maritime-----</v>
          </cell>
        </row>
        <row r="10">
          <cell r="E10" t="str">
            <v>FAS (Free Alongside Ship)</v>
          </cell>
        </row>
        <row r="11">
          <cell r="E11" t="str">
            <v>FOB (Free on Board)</v>
          </cell>
        </row>
        <row r="12">
          <cell r="E12" t="str">
            <v>CFR (Cost and Freight)</v>
          </cell>
        </row>
        <row r="13">
          <cell r="E13" t="str">
            <v>CIF (Cost, Insurance &amp; Freight)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id="4" name="Table15" displayName="Table15" ref="A1:E34" tableType="xml" totalsRowShown="0" connectionId="1">
  <autoFilter ref="A1:E34"/>
  <tableColumns count="5">
    <tableColumn id="1" uniqueName="ns1:subject" name="ns1:subject">
      <xmlColumnPr mapId="1" xpath="/ns1:Envelope/ns1:subject" xmlDataType="string"/>
    </tableColumn>
    <tableColumn id="2" uniqueName="ns1:name" name="ns1:name">
      <xmlColumnPr mapId="1" xpath="/ns1:Envelope/ns1:Sender/ns1:name" xmlDataType="string"/>
    </tableColumn>
    <tableColumn id="3" uniqueName="time" name="time">
      <xmlColumnPr mapId="1" xpath="/ns1:Envelope/ns2:Cube/ns2:Cube/@time" xmlDataType="date"/>
    </tableColumn>
    <tableColumn id="4" uniqueName="currency" name="currency">
      <xmlColumnPr mapId="1" xpath="/ns1:Envelope/ns2:Cube/ns2:Cube/ns2:Cube/@currency" xmlDataType="string"/>
    </tableColumn>
    <tableColumn id="5" uniqueName="rate" name="rate" dataDxfId="0">
      <xmlColumnPr mapId="1" xpath="/ns1:Envelope/ns2:Cube/ns2:Cube/ns2:Cube/@rate" xmlDataType="double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da.de/" TargetMode="External"/><Relationship Id="rId2" Type="http://schemas.openxmlformats.org/officeDocument/2006/relationships/hyperlink" Target="http://www.vda.de/" TargetMode="External"/><Relationship Id="rId1" Type="http://schemas.openxmlformats.org/officeDocument/2006/relationships/hyperlink" Target="http://www.vda.de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media.ford.com/article_display.cfm?article_id=35701" TargetMode="External"/><Relationship Id="rId13" Type="http://schemas.openxmlformats.org/officeDocument/2006/relationships/hyperlink" Target="http://206.132.6.101/article/2012/01/05/mazda-china-idUSL3E8C5DY220120105" TargetMode="External"/><Relationship Id="rId18" Type="http://schemas.openxmlformats.org/officeDocument/2006/relationships/hyperlink" Target="http://www.reuters.com/article/2012/01/17/autos-china-idUSL3E8CH0V920120117" TargetMode="External"/><Relationship Id="rId3" Type="http://schemas.openxmlformats.org/officeDocument/2006/relationships/hyperlink" Target="http://www.wiwo.de/unternehmen/auto/absatzmarkt-asien-wie-sich-bmw-und-co-in-china-und-indien-schlagen/6026892.html?slp=false&amp;p=3&amp;a=false" TargetMode="External"/><Relationship Id="rId21" Type="http://schemas.openxmlformats.org/officeDocument/2006/relationships/hyperlink" Target="http://www.reuters.com/article/2012/01/17/autos-china-idUSL3E8CH0V920120117" TargetMode="External"/><Relationship Id="rId7" Type="http://schemas.openxmlformats.org/officeDocument/2006/relationships/hyperlink" Target="http://economictimes.indiatimes.com/news/international-business/chrysler-eyes-40000-china-vehicle-sales-in-2011/articleshow/8967205.cms" TargetMode="External"/><Relationship Id="rId12" Type="http://schemas.openxmlformats.org/officeDocument/2006/relationships/hyperlink" Target="http://www.nissan-global.com/EN/NEWS/2012/_STORY/120127-01-e.html" TargetMode="External"/><Relationship Id="rId17" Type="http://schemas.openxmlformats.org/officeDocument/2006/relationships/hyperlink" Target="http://www.reuters.com/article/2012/01/17/autos-china-idUSL3E8CH0V920120117" TargetMode="External"/><Relationship Id="rId25" Type="http://schemas.openxmlformats.org/officeDocument/2006/relationships/comments" Target="../comments1.xml"/><Relationship Id="rId2" Type="http://schemas.openxmlformats.org/officeDocument/2006/relationships/hyperlink" Target="http://www.wiwo.de/unternehmen/auto/absatzmarkt-asien-wie-sich-bmw-und-co-in-china-und-indien-schlagen/6026892.html" TargetMode="External"/><Relationship Id="rId16" Type="http://schemas.openxmlformats.org/officeDocument/2006/relationships/hyperlink" Target="http://www.reuters.com/article/2012/01/17/autos-china-idUSL3E8CH0V920120117" TargetMode="External"/><Relationship Id="rId20" Type="http://schemas.openxmlformats.org/officeDocument/2006/relationships/hyperlink" Target="http://www.chinacartimes.com/2012/01/20/2011-china-auto-sales-revew/" TargetMode="External"/><Relationship Id="rId1" Type="http://schemas.openxmlformats.org/officeDocument/2006/relationships/hyperlink" Target="http://de.wikipedia.org/wiki/Audi" TargetMode="External"/><Relationship Id="rId6" Type="http://schemas.openxmlformats.org/officeDocument/2006/relationships/hyperlink" Target="http://www.wiwo.de/unternehmen/auto/absatzmarkt-asien-wie-sich-bmw-und-co-in-china-und-indien-schlagen/6026892.html" TargetMode="External"/><Relationship Id="rId11" Type="http://schemas.openxmlformats.org/officeDocument/2006/relationships/hyperlink" Target="http://world.honda.com/news/2012/c120127Sales-Production-Result/index.html" TargetMode="External"/><Relationship Id="rId24" Type="http://schemas.openxmlformats.org/officeDocument/2006/relationships/vmlDrawing" Target="../drawings/vmlDrawing1.vml"/><Relationship Id="rId5" Type="http://schemas.openxmlformats.org/officeDocument/2006/relationships/hyperlink" Target="http://www.wiwo.de/unternehmen/auto/absatzmarkt-asien-wie-sich-bmw-und-co-in-china-und-indien-schlagen/6026892.html" TargetMode="External"/><Relationship Id="rId15" Type="http://schemas.openxmlformats.org/officeDocument/2006/relationships/hyperlink" Target="http://www.reuters.com/article/2012/01/17/autos-china-idUSL3E8CH0V920120117" TargetMode="External"/><Relationship Id="rId23" Type="http://schemas.openxmlformats.org/officeDocument/2006/relationships/drawing" Target="../drawings/drawing2.xml"/><Relationship Id="rId10" Type="http://schemas.openxmlformats.org/officeDocument/2006/relationships/hyperlink" Target="http://www.financialexpress.com/news/gm-india-sales-up-7-pct-in-dec/894807/" TargetMode="External"/><Relationship Id="rId19" Type="http://schemas.openxmlformats.org/officeDocument/2006/relationships/hyperlink" Target="http://www.reuters.com/article/2012/01/17/autos-china-idUSL3E8CH0V920120117" TargetMode="External"/><Relationship Id="rId4" Type="http://schemas.openxmlformats.org/officeDocument/2006/relationships/hyperlink" Target="http://www.wiwo.de/unternehmen/auto/absatzmarkt-asien-wie-sich-bmw-und-co-in-china-und-indien-schlagen/6026892.html" TargetMode="External"/><Relationship Id="rId9" Type="http://schemas.openxmlformats.org/officeDocument/2006/relationships/hyperlink" Target="http://media.gm.com/media/us/en/gm/news.detail.html/content/Pages/news/us/en/2012/Jan/0109_Sales_China.html" TargetMode="External"/><Relationship Id="rId14" Type="http://schemas.openxmlformats.org/officeDocument/2006/relationships/hyperlink" Target="http://www.kia-press.com/press/corporate/12_01_09_kia%20ends%20record%20breaking%202011%20with%2018%20pc%20growth.aspx" TargetMode="External"/><Relationship Id="rId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F81"/>
  <sheetViews>
    <sheetView view="pageBreakPreview" zoomScale="60" zoomScaleNormal="100" workbookViewId="0">
      <selection activeCell="B5" sqref="B5:C5"/>
    </sheetView>
  </sheetViews>
  <sheetFormatPr defaultRowHeight="12.75" x14ac:dyDescent="0.2"/>
  <cols>
    <col min="1" max="1" width="2.28515625" customWidth="1"/>
    <col min="3" max="3" width="41.28515625" bestFit="1" customWidth="1"/>
    <col min="4" max="5" width="17.5703125" style="1" bestFit="1" customWidth="1"/>
    <col min="6" max="6" width="16.140625" style="2" customWidth="1"/>
  </cols>
  <sheetData>
    <row r="2" spans="2:6" ht="15.75" x14ac:dyDescent="0.2">
      <c r="B2" s="85" t="s">
        <v>37</v>
      </c>
      <c r="C2" s="29"/>
      <c r="D2" s="30"/>
      <c r="E2" s="30"/>
      <c r="F2" s="31"/>
    </row>
    <row r="3" spans="2:6" ht="15.75" x14ac:dyDescent="0.2">
      <c r="B3" s="32"/>
      <c r="C3" s="32"/>
      <c r="D3" s="30"/>
      <c r="E3" s="30"/>
      <c r="F3" s="31"/>
    </row>
    <row r="4" spans="2:6" ht="15.75" x14ac:dyDescent="0.2">
      <c r="B4" s="20" t="s">
        <v>35</v>
      </c>
      <c r="C4" s="21"/>
      <c r="D4" s="6">
        <v>2010</v>
      </c>
      <c r="E4" s="7" t="s">
        <v>0</v>
      </c>
      <c r="F4" s="8" t="s">
        <v>11</v>
      </c>
    </row>
    <row r="5" spans="2:6" ht="15.75" x14ac:dyDescent="0.2">
      <c r="B5" s="121" t="s">
        <v>12</v>
      </c>
      <c r="C5" s="121"/>
      <c r="D5" s="41">
        <v>17146412</v>
      </c>
      <c r="E5" s="41">
        <v>18237651</v>
      </c>
      <c r="F5" s="9">
        <f>(E5-D5)*1/D5</f>
        <v>6.3642411018701758E-2</v>
      </c>
    </row>
    <row r="6" spans="2:6" ht="15.75" x14ac:dyDescent="0.2">
      <c r="B6" s="19"/>
      <c r="C6" s="11" t="s">
        <v>13</v>
      </c>
      <c r="D6" s="42">
        <v>5552409</v>
      </c>
      <c r="E6" s="42">
        <v>5871918</v>
      </c>
      <c r="F6" s="12">
        <f>(E6-D6)*1/D6</f>
        <v>5.7544211890730675E-2</v>
      </c>
    </row>
    <row r="7" spans="2:6" ht="13.9" customHeight="1" x14ac:dyDescent="0.2">
      <c r="B7" s="19"/>
      <c r="C7" s="11" t="s">
        <v>14</v>
      </c>
      <c r="D7" s="42">
        <v>1924131</v>
      </c>
      <c r="E7" s="42">
        <v>1931030</v>
      </c>
      <c r="F7" s="12">
        <f>(E7-D7)*1/D7</f>
        <v>3.5855147076784273E-3</v>
      </c>
    </row>
    <row r="8" spans="2:6" ht="15.75" x14ac:dyDescent="0.2">
      <c r="B8" s="19"/>
      <c r="C8" s="11" t="s">
        <v>15</v>
      </c>
      <c r="D8" s="42">
        <v>573169</v>
      </c>
      <c r="E8" s="42">
        <v>485606</v>
      </c>
      <c r="F8" s="12">
        <f t="shared" ref="F8:F21" si="0">(E8-D8)*1/D8</f>
        <v>-0.15276995092197937</v>
      </c>
    </row>
    <row r="9" spans="2:6" ht="15.75" x14ac:dyDescent="0.2">
      <c r="B9" s="19"/>
      <c r="C9" s="11" t="s">
        <v>16</v>
      </c>
      <c r="D9" s="42">
        <v>1951381</v>
      </c>
      <c r="E9" s="42">
        <v>1867657</v>
      </c>
      <c r="F9" s="12">
        <f t="shared" si="0"/>
        <v>-4.2904999075014057E-2</v>
      </c>
    </row>
    <row r="10" spans="2:6" ht="15.75" x14ac:dyDescent="0.2">
      <c r="B10" s="19"/>
      <c r="C10" s="11" t="s">
        <v>17</v>
      </c>
      <c r="D10" s="42">
        <v>1270472</v>
      </c>
      <c r="E10" s="42">
        <v>1343810</v>
      </c>
      <c r="F10" s="12">
        <f t="shared" si="0"/>
        <v>5.7725002991014365E-2</v>
      </c>
    </row>
    <row r="11" spans="2:6" ht="15.75" x14ac:dyDescent="0.2">
      <c r="B11" s="19"/>
      <c r="C11" s="11" t="s">
        <v>20</v>
      </c>
      <c r="D11" s="42">
        <f>D5-SUM(D6:D10)</f>
        <v>5874850</v>
      </c>
      <c r="E11" s="42">
        <f>E5-SUM(E6:E10)</f>
        <v>6737630</v>
      </c>
      <c r="F11" s="12">
        <f t="shared" si="0"/>
        <v>0.14685991982774027</v>
      </c>
    </row>
    <row r="12" spans="2:6" ht="15.75" x14ac:dyDescent="0.2">
      <c r="B12" s="121" t="s">
        <v>7</v>
      </c>
      <c r="C12" s="121"/>
      <c r="D12" s="41">
        <v>11910463</v>
      </c>
      <c r="E12" s="41">
        <v>13078261</v>
      </c>
      <c r="F12" s="9">
        <f t="shared" si="0"/>
        <v>9.8048077560041122E-2</v>
      </c>
    </row>
    <row r="13" spans="2:6" ht="15.75" x14ac:dyDescent="0.2">
      <c r="B13" s="19"/>
      <c r="C13" s="11" t="s">
        <v>18</v>
      </c>
      <c r="D13" s="42">
        <v>7597147</v>
      </c>
      <c r="E13" s="42">
        <v>8409661</v>
      </c>
      <c r="F13" s="12">
        <f t="shared" si="0"/>
        <v>0.10694988526614004</v>
      </c>
    </row>
    <row r="14" spans="2:6" ht="15.75" x14ac:dyDescent="0.2">
      <c r="B14" s="19"/>
      <c r="C14" s="11" t="s">
        <v>20</v>
      </c>
      <c r="D14" s="42">
        <f>D12-D13</f>
        <v>4313316</v>
      </c>
      <c r="E14" s="42">
        <f>E12-E13</f>
        <v>4668600</v>
      </c>
      <c r="F14" s="12">
        <f t="shared" si="0"/>
        <v>8.2369109984058664E-2</v>
      </c>
    </row>
    <row r="15" spans="2:6" ht="15.75" x14ac:dyDescent="0.2">
      <c r="B15" s="121" t="s">
        <v>8</v>
      </c>
      <c r="C15" s="122"/>
      <c r="D15" s="41">
        <v>3846883</v>
      </c>
      <c r="E15" s="41">
        <v>3946730</v>
      </c>
      <c r="F15" s="9">
        <f t="shared" si="0"/>
        <v>2.5955299394340822E-2</v>
      </c>
    </row>
    <row r="16" spans="2:6" ht="15.75" x14ac:dyDescent="0.2">
      <c r="B16" s="19"/>
      <c r="C16" s="11" t="s">
        <v>30</v>
      </c>
      <c r="D16" s="42">
        <v>3151257</v>
      </c>
      <c r="E16" s="42">
        <v>3142315</v>
      </c>
      <c r="F16" s="12">
        <f t="shared" si="0"/>
        <v>-2.8375978220754449E-3</v>
      </c>
    </row>
    <row r="17" spans="2:6" ht="15.75" x14ac:dyDescent="0.2">
      <c r="B17" s="19"/>
      <c r="C17" s="11" t="s">
        <v>20</v>
      </c>
      <c r="D17" s="42">
        <f>D15-D16</f>
        <v>695626</v>
      </c>
      <c r="E17" s="42">
        <f>E15-E16</f>
        <v>804415</v>
      </c>
      <c r="F17" s="12">
        <f t="shared" si="0"/>
        <v>0.15639007167644683</v>
      </c>
    </row>
    <row r="18" spans="2:6" ht="15.75" x14ac:dyDescent="0.2">
      <c r="B18" s="121" t="s">
        <v>19</v>
      </c>
      <c r="C18" s="122"/>
      <c r="D18" s="41">
        <v>28078885</v>
      </c>
      <c r="E18" s="41">
        <v>28475766</v>
      </c>
      <c r="F18" s="9">
        <f t="shared" si="0"/>
        <v>1.4134499998842547E-2</v>
      </c>
    </row>
    <row r="19" spans="2:6" ht="13.9" customHeight="1" x14ac:dyDescent="0.2">
      <c r="B19" s="19"/>
      <c r="C19" s="11" t="s">
        <v>9</v>
      </c>
      <c r="D19" s="42">
        <v>11364865</v>
      </c>
      <c r="E19" s="42">
        <v>12246367</v>
      </c>
      <c r="F19" s="12">
        <f t="shared" si="0"/>
        <v>7.7563789803046498E-2</v>
      </c>
    </row>
    <row r="20" spans="2:6" ht="15.75" x14ac:dyDescent="0.2">
      <c r="B20" s="19"/>
      <c r="C20" s="11" t="s">
        <v>10</v>
      </c>
      <c r="D20" s="42">
        <v>8310362</v>
      </c>
      <c r="E20" s="42">
        <v>7158525</v>
      </c>
      <c r="F20" s="12">
        <f t="shared" si="0"/>
        <v>-0.13860250612428196</v>
      </c>
    </row>
    <row r="21" spans="2:6" ht="15.75" x14ac:dyDescent="0.2">
      <c r="B21" s="19"/>
      <c r="C21" s="11" t="s">
        <v>20</v>
      </c>
      <c r="D21" s="42">
        <f>D18-D19-D20</f>
        <v>8403658</v>
      </c>
      <c r="E21" s="42">
        <f>E18-E19-E20</f>
        <v>9070874</v>
      </c>
      <c r="F21" s="12">
        <f t="shared" si="0"/>
        <v>7.9395901165897037E-2</v>
      </c>
    </row>
    <row r="22" spans="2:6" ht="15.75" x14ac:dyDescent="0.2">
      <c r="B22" s="22" t="s">
        <v>21</v>
      </c>
      <c r="C22" s="14"/>
      <c r="D22" s="41">
        <v>2395081</v>
      </c>
      <c r="E22" s="41">
        <v>2499353</v>
      </c>
      <c r="F22" s="9">
        <f>(E22-D22)*1/D22</f>
        <v>4.3535897115796918E-2</v>
      </c>
    </row>
    <row r="23" spans="2:6" ht="15.75" x14ac:dyDescent="0.2">
      <c r="B23" s="20" t="s">
        <v>22</v>
      </c>
      <c r="C23" s="15"/>
      <c r="D23" s="7">
        <f>D22+D18+D15+D12+D5</f>
        <v>63377724</v>
      </c>
      <c r="E23" s="7">
        <f>E22+E18+E15+E12+E5</f>
        <v>66237761</v>
      </c>
      <c r="F23" s="16">
        <f>(E23-D23)*1/D23</f>
        <v>4.5126849301183491E-2</v>
      </c>
    </row>
    <row r="24" spans="2:6" ht="15.75" x14ac:dyDescent="0.2">
      <c r="B24" s="19"/>
      <c r="C24" s="14"/>
      <c r="D24" s="13"/>
      <c r="E24" s="13"/>
      <c r="F24" s="33"/>
    </row>
    <row r="25" spans="2:6" x14ac:dyDescent="0.2">
      <c r="B25" s="23" t="s">
        <v>25</v>
      </c>
      <c r="C25" s="24"/>
      <c r="D25" s="25" t="s">
        <v>26</v>
      </c>
      <c r="E25" s="25"/>
      <c r="F25" s="17" t="s">
        <v>28</v>
      </c>
    </row>
    <row r="26" spans="2:6" x14ac:dyDescent="0.2">
      <c r="B26" s="18" t="s">
        <v>23</v>
      </c>
      <c r="C26" s="24"/>
      <c r="D26" s="26" t="s">
        <v>27</v>
      </c>
      <c r="E26" s="18"/>
      <c r="F26" s="18" t="s">
        <v>29</v>
      </c>
    </row>
    <row r="27" spans="2:6" x14ac:dyDescent="0.2">
      <c r="B27" s="18" t="s">
        <v>24</v>
      </c>
      <c r="C27" s="18"/>
      <c r="D27" s="34"/>
      <c r="E27" s="34"/>
      <c r="F27" s="35"/>
    </row>
    <row r="28" spans="2:6" x14ac:dyDescent="0.2">
      <c r="B28" s="27"/>
      <c r="C28" s="28"/>
      <c r="D28" s="37"/>
      <c r="E28" s="37"/>
      <c r="F28" s="38"/>
    </row>
    <row r="29" spans="2:6" x14ac:dyDescent="0.2">
      <c r="B29" s="28"/>
      <c r="C29" s="28"/>
      <c r="D29" s="36"/>
      <c r="E29" s="36"/>
      <c r="F29" s="36"/>
    </row>
    <row r="30" spans="2:6" ht="15.75" x14ac:dyDescent="0.2">
      <c r="B30" s="85" t="s">
        <v>37</v>
      </c>
      <c r="C30" s="28"/>
      <c r="D30" s="36"/>
      <c r="E30" s="36"/>
      <c r="F30" s="36"/>
    </row>
    <row r="31" spans="2:6" x14ac:dyDescent="0.2">
      <c r="B31" s="28"/>
      <c r="C31" s="28"/>
      <c r="D31" s="36"/>
      <c r="E31" s="36"/>
      <c r="F31" s="36"/>
    </row>
    <row r="32" spans="2:6" ht="15.75" x14ac:dyDescent="0.2">
      <c r="B32" s="20" t="s">
        <v>36</v>
      </c>
      <c r="C32" s="21"/>
      <c r="D32" s="6">
        <v>2010</v>
      </c>
      <c r="E32" s="7" t="s">
        <v>0</v>
      </c>
      <c r="F32" s="8" t="s">
        <v>11</v>
      </c>
    </row>
    <row r="33" spans="2:6" ht="15.75" x14ac:dyDescent="0.2">
      <c r="B33" s="121" t="s">
        <v>12</v>
      </c>
      <c r="C33" s="121"/>
      <c r="D33" s="41">
        <v>2537971</v>
      </c>
      <c r="E33" s="41">
        <v>2918624</v>
      </c>
      <c r="F33" s="9">
        <f>(E33-D33)*1/D33</f>
        <v>0.14998319523745543</v>
      </c>
    </row>
    <row r="34" spans="2:6" ht="15.75" x14ac:dyDescent="0.2">
      <c r="B34" s="19"/>
      <c r="C34" s="11" t="s">
        <v>13</v>
      </c>
      <c r="D34" s="42">
        <v>353576</v>
      </c>
      <c r="E34" s="42">
        <v>439400</v>
      </c>
      <c r="F34" s="12">
        <f t="shared" ref="F34:F41" si="1">(E34-D34)*1/D34</f>
        <v>0.24273140710907981</v>
      </c>
    </row>
    <row r="35" spans="2:6" ht="15.75" x14ac:dyDescent="0.2">
      <c r="B35" s="19"/>
      <c r="C35" s="11" t="s">
        <v>14</v>
      </c>
      <c r="D35" s="42">
        <v>295656</v>
      </c>
      <c r="E35" s="42">
        <v>356000</v>
      </c>
      <c r="F35" s="12">
        <f t="shared" si="1"/>
        <v>0.20410206456151744</v>
      </c>
    </row>
    <row r="36" spans="2:6" ht="15.75" x14ac:dyDescent="0.2">
      <c r="B36" s="19"/>
      <c r="C36" s="11" t="s">
        <v>15</v>
      </c>
      <c r="D36" s="42">
        <v>260505</v>
      </c>
      <c r="E36" s="42" t="s">
        <v>33</v>
      </c>
      <c r="F36" s="12" t="s">
        <v>33</v>
      </c>
    </row>
    <row r="37" spans="2:6" ht="15.75" x14ac:dyDescent="0.2">
      <c r="B37" s="19"/>
      <c r="C37" s="11" t="s">
        <v>16</v>
      </c>
      <c r="D37" s="42">
        <v>436519</v>
      </c>
      <c r="E37" s="42">
        <v>486025</v>
      </c>
      <c r="F37" s="12">
        <f t="shared" si="1"/>
        <v>0.11341087100446945</v>
      </c>
    </row>
    <row r="38" spans="2:6" ht="15.75" x14ac:dyDescent="0.2">
      <c r="B38" s="19"/>
      <c r="C38" s="11" t="s">
        <v>17</v>
      </c>
      <c r="D38" s="42">
        <v>123019</v>
      </c>
      <c r="E38" s="42">
        <v>120189</v>
      </c>
      <c r="F38" s="12">
        <f t="shared" si="1"/>
        <v>-2.3004576528828879E-2</v>
      </c>
    </row>
    <row r="39" spans="2:6" ht="15.75" x14ac:dyDescent="0.2">
      <c r="B39" s="19"/>
      <c r="C39" s="11" t="s">
        <v>20</v>
      </c>
      <c r="D39" s="42">
        <f>D33-SUM(D34:D38)</f>
        <v>1068696</v>
      </c>
      <c r="E39" s="42">
        <f>E33-SUM(E34:E38)</f>
        <v>1517010</v>
      </c>
      <c r="F39" s="12">
        <f t="shared" si="1"/>
        <v>0.41949628332098182</v>
      </c>
    </row>
    <row r="40" spans="2:6" ht="15.75" x14ac:dyDescent="0.2">
      <c r="B40" s="121" t="s">
        <v>31</v>
      </c>
      <c r="C40" s="122"/>
      <c r="D40" s="41">
        <v>243345</v>
      </c>
      <c r="E40" s="41">
        <v>383009</v>
      </c>
      <c r="F40" s="9">
        <f>(E40-D40)*1/D40</f>
        <v>0.57393412644599229</v>
      </c>
    </row>
    <row r="41" spans="2:6" ht="15.75" x14ac:dyDescent="0.2">
      <c r="B41" s="19"/>
      <c r="C41" s="11" t="s">
        <v>18</v>
      </c>
      <c r="D41" s="42">
        <v>145946</v>
      </c>
      <c r="E41" s="42">
        <v>236679</v>
      </c>
      <c r="F41" s="12">
        <f t="shared" si="1"/>
        <v>0.62168884381894673</v>
      </c>
    </row>
    <row r="42" spans="2:6" ht="15.75" x14ac:dyDescent="0.2">
      <c r="B42" s="19"/>
      <c r="C42" s="11" t="s">
        <v>20</v>
      </c>
      <c r="D42" s="42">
        <f>D40-D41</f>
        <v>97399</v>
      </c>
      <c r="E42" s="42">
        <f>E40-E41</f>
        <v>146330</v>
      </c>
      <c r="F42" s="12">
        <f t="shared" ref="F42:F51" si="2">(E42-D42)*1/D42</f>
        <v>0.5023768211172599</v>
      </c>
    </row>
    <row r="43" spans="2:6" ht="15.75" x14ac:dyDescent="0.2">
      <c r="B43" s="121" t="s">
        <v>32</v>
      </c>
      <c r="C43" s="122"/>
      <c r="D43" s="41">
        <v>251385</v>
      </c>
      <c r="E43" s="41">
        <v>288191</v>
      </c>
      <c r="F43" s="9">
        <f t="shared" si="2"/>
        <v>0.1464128726853233</v>
      </c>
    </row>
    <row r="44" spans="2:6" ht="15.75" x14ac:dyDescent="0.2">
      <c r="B44" s="19"/>
      <c r="C44" s="11" t="s">
        <v>30</v>
      </c>
      <c r="D44" s="42">
        <v>230471</v>
      </c>
      <c r="E44" s="42">
        <v>263835</v>
      </c>
      <c r="F44" s="12">
        <f t="shared" si="2"/>
        <v>0.14476441721518107</v>
      </c>
    </row>
    <row r="45" spans="2:6" ht="15.75" x14ac:dyDescent="0.2">
      <c r="B45" s="19"/>
      <c r="C45" s="11" t="s">
        <v>20</v>
      </c>
      <c r="D45" s="42">
        <f>D43-D44</f>
        <v>20914</v>
      </c>
      <c r="E45" s="42">
        <f>E43-E44</f>
        <v>24356</v>
      </c>
      <c r="F45" s="12">
        <f t="shared" si="2"/>
        <v>0.16457875107583436</v>
      </c>
    </row>
    <row r="46" spans="2:6" ht="15.75" x14ac:dyDescent="0.2">
      <c r="B46" s="121" t="s">
        <v>19</v>
      </c>
      <c r="C46" s="122"/>
      <c r="D46" s="41">
        <v>10861893</v>
      </c>
      <c r="E46" s="41">
        <v>10136582</v>
      </c>
      <c r="F46" s="9">
        <f t="shared" si="2"/>
        <v>-6.6775745259136696E-2</v>
      </c>
    </row>
    <row r="47" spans="2:6" ht="15.75" x14ac:dyDescent="0.2">
      <c r="B47" s="19"/>
      <c r="C47" s="11" t="s">
        <v>9</v>
      </c>
      <c r="D47" s="42">
        <v>6899802</v>
      </c>
      <c r="E47" s="42">
        <v>6172509</v>
      </c>
      <c r="F47" s="12">
        <f t="shared" si="2"/>
        <v>-0.10540780735447192</v>
      </c>
    </row>
    <row r="48" spans="2:6" ht="15.75" x14ac:dyDescent="0.2">
      <c r="B48" s="19"/>
      <c r="C48" s="11" t="s">
        <v>10</v>
      </c>
      <c r="D48" s="42">
        <v>1318558</v>
      </c>
      <c r="E48" s="42">
        <v>1240129</v>
      </c>
      <c r="F48" s="12">
        <f t="shared" si="2"/>
        <v>-5.9480887454325101E-2</v>
      </c>
    </row>
    <row r="49" spans="2:6" ht="15.75" x14ac:dyDescent="0.2">
      <c r="B49" s="19"/>
      <c r="C49" s="11" t="s">
        <v>20</v>
      </c>
      <c r="D49" s="42">
        <f>D46-D47-D48</f>
        <v>2643533</v>
      </c>
      <c r="E49" s="42">
        <f>E46-E47-E48</f>
        <v>2723944</v>
      </c>
      <c r="F49" s="12">
        <f t="shared" si="2"/>
        <v>3.0418004995587344E-2</v>
      </c>
    </row>
    <row r="50" spans="2:6" ht="13.9" customHeight="1" x14ac:dyDescent="0.2">
      <c r="B50" s="22" t="s">
        <v>21</v>
      </c>
      <c r="C50" s="14"/>
      <c r="D50" s="42">
        <v>286056</v>
      </c>
      <c r="E50" s="42">
        <v>307308</v>
      </c>
      <c r="F50" s="12">
        <f t="shared" si="2"/>
        <v>7.4293145398103874E-2</v>
      </c>
    </row>
    <row r="51" spans="2:6" ht="15.75" x14ac:dyDescent="0.2">
      <c r="B51" s="20" t="s">
        <v>22</v>
      </c>
      <c r="C51" s="15"/>
      <c r="D51" s="7">
        <f>D50+D46+D43+D40+D33</f>
        <v>14180650</v>
      </c>
      <c r="E51" s="7">
        <f>E50+E46+E43+E40+E33</f>
        <v>14033714</v>
      </c>
      <c r="F51" s="16">
        <f t="shared" si="2"/>
        <v>-1.0361725308783447E-2</v>
      </c>
    </row>
    <row r="52" spans="2:6" x14ac:dyDescent="0.2">
      <c r="B52" s="28"/>
      <c r="C52" s="28"/>
      <c r="D52" s="37"/>
      <c r="E52" s="37"/>
      <c r="F52" s="38"/>
    </row>
    <row r="53" spans="2:6" x14ac:dyDescent="0.2">
      <c r="B53" s="23" t="s">
        <v>25</v>
      </c>
      <c r="C53" s="24"/>
      <c r="D53" s="25" t="s">
        <v>26</v>
      </c>
      <c r="E53" s="25"/>
      <c r="F53" s="17" t="s">
        <v>28</v>
      </c>
    </row>
    <row r="54" spans="2:6" x14ac:dyDescent="0.2">
      <c r="B54" s="18" t="s">
        <v>23</v>
      </c>
      <c r="C54" s="24"/>
      <c r="D54" s="26" t="s">
        <v>27</v>
      </c>
      <c r="E54" s="18"/>
      <c r="F54" s="18" t="s">
        <v>29</v>
      </c>
    </row>
    <row r="55" spans="2:6" x14ac:dyDescent="0.2">
      <c r="D55" s="39"/>
      <c r="E55" s="39"/>
      <c r="F55" s="40"/>
    </row>
    <row r="56" spans="2:6" ht="15.75" x14ac:dyDescent="0.2">
      <c r="B56" s="85" t="s">
        <v>37</v>
      </c>
      <c r="D56" s="39"/>
      <c r="E56" s="39"/>
      <c r="F56" s="40"/>
    </row>
    <row r="57" spans="2:6" x14ac:dyDescent="0.2">
      <c r="D57" s="39"/>
      <c r="E57" s="39"/>
      <c r="F57" s="40"/>
    </row>
    <row r="58" spans="2:6" ht="15.75" x14ac:dyDescent="0.2">
      <c r="B58" s="20" t="s">
        <v>34</v>
      </c>
      <c r="C58" s="21"/>
      <c r="D58" s="6">
        <v>2010</v>
      </c>
      <c r="E58" s="7" t="s">
        <v>0</v>
      </c>
      <c r="F58" s="8" t="s">
        <v>11</v>
      </c>
    </row>
    <row r="59" spans="2:6" ht="15.75" x14ac:dyDescent="0.2">
      <c r="B59" s="123" t="s">
        <v>1</v>
      </c>
      <c r="C59" s="123"/>
      <c r="D59" s="41">
        <v>19684383</v>
      </c>
      <c r="E59" s="41">
        <v>21156275</v>
      </c>
      <c r="F59" s="9">
        <f>(E59-D59)*1/D59</f>
        <v>7.4774606854581122E-2</v>
      </c>
    </row>
    <row r="60" spans="2:6" ht="15.75" x14ac:dyDescent="0.2">
      <c r="B60" s="19"/>
      <c r="C60" s="11" t="s">
        <v>2</v>
      </c>
      <c r="D60" s="42">
        <v>5905985</v>
      </c>
      <c r="E60" s="42">
        <v>6311318</v>
      </c>
      <c r="F60" s="12">
        <f>(E60-D60)*1/D60</f>
        <v>6.8630888835647233E-2</v>
      </c>
    </row>
    <row r="61" spans="2:6" ht="15.75" x14ac:dyDescent="0.2">
      <c r="B61" s="19"/>
      <c r="C61" s="11" t="s">
        <v>3</v>
      </c>
      <c r="D61" s="42">
        <v>2219787</v>
      </c>
      <c r="E61" s="42">
        <v>2287030</v>
      </c>
      <c r="F61" s="12">
        <f t="shared" ref="F61:F76" si="3">(E61-D61)*1/D61</f>
        <v>3.0292546086629034E-2</v>
      </c>
    </row>
    <row r="62" spans="2:6" ht="15.75" x14ac:dyDescent="0.2">
      <c r="B62" s="19"/>
      <c r="C62" s="11" t="s">
        <v>4</v>
      </c>
      <c r="D62" s="42">
        <v>833674</v>
      </c>
      <c r="E62" s="42" t="s">
        <v>33</v>
      </c>
      <c r="F62" s="12" t="s">
        <v>33</v>
      </c>
    </row>
    <row r="63" spans="2:6" ht="15.75" x14ac:dyDescent="0.2">
      <c r="B63" s="19"/>
      <c r="C63" s="11" t="s">
        <v>5</v>
      </c>
      <c r="D63" s="42">
        <v>2387900</v>
      </c>
      <c r="E63" s="42">
        <v>2353682</v>
      </c>
      <c r="F63" s="12">
        <f t="shared" si="3"/>
        <v>-1.4329745801750492E-2</v>
      </c>
    </row>
    <row r="64" spans="2:6" ht="15.75" x14ac:dyDescent="0.2">
      <c r="B64" s="19"/>
      <c r="C64" s="11" t="s">
        <v>6</v>
      </c>
      <c r="D64" s="42">
        <v>1393491</v>
      </c>
      <c r="E64" s="42">
        <v>1463999</v>
      </c>
      <c r="F64" s="12">
        <f t="shared" si="3"/>
        <v>5.0598102176476201E-2</v>
      </c>
    </row>
    <row r="65" spans="2:6" ht="15.75" x14ac:dyDescent="0.2">
      <c r="B65" s="19"/>
      <c r="C65" s="11" t="s">
        <v>20</v>
      </c>
      <c r="D65" s="42">
        <f>D59-SUM(D60:D64)</f>
        <v>6943546</v>
      </c>
      <c r="E65" s="42">
        <f>E59-SUM(E60:E64)</f>
        <v>8740246</v>
      </c>
      <c r="F65" s="12">
        <f t="shared" si="3"/>
        <v>0.25875827711085947</v>
      </c>
    </row>
    <row r="66" spans="2:6" ht="15.75" x14ac:dyDescent="0.2">
      <c r="B66" s="121" t="s">
        <v>31</v>
      </c>
      <c r="C66" s="121"/>
      <c r="D66" s="41">
        <v>12153808</v>
      </c>
      <c r="E66" s="41">
        <v>13461270</v>
      </c>
      <c r="F66" s="9">
        <f>(E66-D66)*1/D66</f>
        <v>0.10757632504972928</v>
      </c>
    </row>
    <row r="67" spans="2:6" ht="15.75" x14ac:dyDescent="0.2">
      <c r="B67" s="10"/>
      <c r="C67" s="11" t="s">
        <v>18</v>
      </c>
      <c r="D67" s="42">
        <v>7743093</v>
      </c>
      <c r="E67" s="42">
        <v>8646340</v>
      </c>
      <c r="F67" s="12">
        <f t="shared" si="3"/>
        <v>0.11665196324001274</v>
      </c>
    </row>
    <row r="68" spans="2:6" ht="15.75" x14ac:dyDescent="0.2">
      <c r="B68" s="10"/>
      <c r="C68" s="11" t="s">
        <v>20</v>
      </c>
      <c r="D68" s="42">
        <f>D66-D67</f>
        <v>4410715</v>
      </c>
      <c r="E68" s="42">
        <f>E66-E67</f>
        <v>4814930</v>
      </c>
      <c r="F68" s="12">
        <f t="shared" si="3"/>
        <v>9.1643871798563273E-2</v>
      </c>
    </row>
    <row r="69" spans="2:6" ht="15.75" x14ac:dyDescent="0.2">
      <c r="B69" s="121" t="s">
        <v>32</v>
      </c>
      <c r="C69" s="122"/>
      <c r="D69" s="41">
        <v>4098268</v>
      </c>
      <c r="E69" s="41">
        <v>4234921</v>
      </c>
      <c r="F69" s="9">
        <f>(E69-D69)*1/D69</f>
        <v>3.3344085843092744E-2</v>
      </c>
    </row>
    <row r="70" spans="2:6" ht="15.75" x14ac:dyDescent="0.2">
      <c r="B70" s="10"/>
      <c r="C70" s="11" t="s">
        <v>30</v>
      </c>
      <c r="D70" s="42">
        <v>3381728</v>
      </c>
      <c r="E70" s="42">
        <v>3406150</v>
      </c>
      <c r="F70" s="12">
        <f t="shared" si="3"/>
        <v>7.221751719830808E-3</v>
      </c>
    </row>
    <row r="71" spans="2:6" ht="15.75" x14ac:dyDescent="0.2">
      <c r="B71" s="10"/>
      <c r="C71" s="11" t="s">
        <v>20</v>
      </c>
      <c r="D71" s="42">
        <f>D69-D70</f>
        <v>716540</v>
      </c>
      <c r="E71" s="42">
        <f>E69-E70</f>
        <v>828771</v>
      </c>
      <c r="F71" s="12">
        <f t="shared" si="3"/>
        <v>0.1566290786278505</v>
      </c>
    </row>
    <row r="72" spans="2:6" ht="15.75" x14ac:dyDescent="0.2">
      <c r="B72" s="121" t="s">
        <v>19</v>
      </c>
      <c r="C72" s="122"/>
      <c r="D72" s="41">
        <v>38940778</v>
      </c>
      <c r="E72" s="41">
        <v>38612348</v>
      </c>
      <c r="F72" s="9">
        <f>(E72-D72)*1/D72</f>
        <v>-8.4340893240499714E-3</v>
      </c>
    </row>
    <row r="73" spans="2:6" ht="15.75" x14ac:dyDescent="0.2">
      <c r="B73" s="10"/>
      <c r="C73" s="11" t="s">
        <v>9</v>
      </c>
      <c r="D73" s="42">
        <v>18264667</v>
      </c>
      <c r="E73" s="42">
        <v>18418876</v>
      </c>
      <c r="F73" s="12">
        <f t="shared" si="3"/>
        <v>8.4430228046314774E-3</v>
      </c>
    </row>
    <row r="74" spans="2:6" ht="15.75" x14ac:dyDescent="0.2">
      <c r="B74" s="10"/>
      <c r="C74" s="11" t="s">
        <v>10</v>
      </c>
      <c r="D74" s="42">
        <v>9628920</v>
      </c>
      <c r="E74" s="42">
        <v>8398654</v>
      </c>
      <c r="F74" s="12">
        <f t="shared" si="3"/>
        <v>-0.12776780781229879</v>
      </c>
    </row>
    <row r="75" spans="2:6" ht="15.75" x14ac:dyDescent="0.2">
      <c r="B75" s="10"/>
      <c r="C75" s="11" t="s">
        <v>20</v>
      </c>
      <c r="D75" s="42">
        <f>D72-SUM(D73:D74)</f>
        <v>11047191</v>
      </c>
      <c r="E75" s="42">
        <f>E72-SUM(E73:E74)</f>
        <v>11794818</v>
      </c>
      <c r="F75" s="12">
        <f t="shared" si="3"/>
        <v>6.7675755764519688E-2</v>
      </c>
    </row>
    <row r="76" spans="2:6" ht="15.75" x14ac:dyDescent="0.2">
      <c r="B76" s="121" t="s">
        <v>21</v>
      </c>
      <c r="C76" s="122"/>
      <c r="D76" s="41">
        <v>2681137</v>
      </c>
      <c r="E76" s="41">
        <v>2806661</v>
      </c>
      <c r="F76" s="12">
        <f t="shared" si="3"/>
        <v>4.6817450954576359E-2</v>
      </c>
    </row>
    <row r="77" spans="2:6" ht="15.75" x14ac:dyDescent="0.2">
      <c r="B77" s="20" t="s">
        <v>22</v>
      </c>
      <c r="C77" s="15"/>
      <c r="D77" s="7">
        <f>D76+D72+D69+D66+D59</f>
        <v>77558374</v>
      </c>
      <c r="E77" s="7">
        <f>E76+E72+E69+E66+E59</f>
        <v>80271475</v>
      </c>
      <c r="F77" s="16">
        <f>(E77-D77)*1/D77</f>
        <v>3.4981406392042204E-2</v>
      </c>
    </row>
    <row r="78" spans="2:6" x14ac:dyDescent="0.2">
      <c r="D78"/>
      <c r="E78"/>
      <c r="F78"/>
    </row>
    <row r="79" spans="2:6" x14ac:dyDescent="0.2">
      <c r="B79" s="23" t="s">
        <v>25</v>
      </c>
      <c r="C79" s="24"/>
      <c r="D79" s="25" t="s">
        <v>26</v>
      </c>
      <c r="E79" s="25"/>
      <c r="F79" s="17" t="s">
        <v>28</v>
      </c>
    </row>
    <row r="80" spans="2:6" x14ac:dyDescent="0.2">
      <c r="B80" s="18" t="s">
        <v>23</v>
      </c>
      <c r="C80" s="24"/>
      <c r="D80" s="26" t="s">
        <v>27</v>
      </c>
      <c r="E80" s="18"/>
      <c r="F80" s="18" t="s">
        <v>29</v>
      </c>
    </row>
    <row r="81" spans="2:6" x14ac:dyDescent="0.2">
      <c r="B81" s="18" t="s">
        <v>24</v>
      </c>
      <c r="C81" s="18"/>
      <c r="D81" s="34"/>
      <c r="E81" s="34"/>
      <c r="F81" s="35"/>
    </row>
  </sheetData>
  <sheetProtection password="B6F8" sheet="1" objects="1" scenarios="1"/>
  <mergeCells count="13">
    <mergeCell ref="B76:C76"/>
    <mergeCell ref="B33:C33"/>
    <mergeCell ref="B59:C59"/>
    <mergeCell ref="B66:C66"/>
    <mergeCell ref="B69:C69"/>
    <mergeCell ref="B40:C40"/>
    <mergeCell ref="B43:C43"/>
    <mergeCell ref="B46:C46"/>
    <mergeCell ref="B5:C5"/>
    <mergeCell ref="B12:C12"/>
    <mergeCell ref="B15:C15"/>
    <mergeCell ref="B18:C18"/>
    <mergeCell ref="B72:C72"/>
  </mergeCells>
  <phoneticPr fontId="35" type="noConversion"/>
  <hyperlinks>
    <hyperlink ref="D26" r:id="rId1"/>
    <hyperlink ref="D54" r:id="rId2"/>
    <hyperlink ref="D80" r:id="rId3"/>
  </hyperlinks>
  <pageMargins left="0.7" right="0.7" top="0.75" bottom="0.75" header="0.3" footer="0.3"/>
  <pageSetup paperSize="9" scale="92" orientation="portrait" r:id="rId4"/>
  <rowBreaks count="2" manualBreakCount="2">
    <brk id="28" max="5" man="1"/>
    <brk id="5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R106"/>
  <sheetViews>
    <sheetView view="pageBreakPreview" zoomScale="60" zoomScaleNormal="100" workbookViewId="0">
      <selection activeCell="B1" sqref="B1"/>
    </sheetView>
  </sheetViews>
  <sheetFormatPr defaultColWidth="8.85546875" defaultRowHeight="15.75" x14ac:dyDescent="0.25"/>
  <cols>
    <col min="1" max="1" width="2.5703125" style="4" customWidth="1"/>
    <col min="2" max="2" width="14.7109375" style="4" bestFit="1" customWidth="1"/>
    <col min="3" max="3" width="8.28515625" style="4" customWidth="1"/>
    <col min="4" max="4" width="21" style="4" customWidth="1"/>
    <col min="5" max="5" width="19.140625" style="4" bestFit="1" customWidth="1"/>
    <col min="6" max="6" width="24.85546875" style="4" customWidth="1"/>
    <col min="7" max="7" width="20.140625" style="4" customWidth="1"/>
    <col min="8" max="8" width="19.140625" style="4" customWidth="1"/>
    <col min="9" max="9" width="24.85546875" style="4" customWidth="1"/>
    <col min="10" max="10" width="6" style="4" customWidth="1"/>
    <col min="11" max="12" width="19.5703125" style="4" customWidth="1"/>
    <col min="13" max="13" width="21.5703125" style="4" customWidth="1"/>
    <col min="14" max="14" width="5.5703125" style="4" customWidth="1"/>
    <col min="15" max="15" width="20.140625" style="4" customWidth="1"/>
    <col min="16" max="17" width="19.5703125" style="4" customWidth="1"/>
    <col min="18" max="18" width="23.85546875" style="4" customWidth="1"/>
    <col min="19" max="16384" width="8.85546875" style="4"/>
  </cols>
  <sheetData>
    <row r="2" spans="2:18" x14ac:dyDescent="0.25">
      <c r="B2" s="85" t="s">
        <v>226</v>
      </c>
      <c r="K2" s="85" t="s">
        <v>114</v>
      </c>
    </row>
    <row r="5" spans="2:18" ht="15.6" customHeight="1" x14ac:dyDescent="0.25">
      <c r="D5" s="126" t="s">
        <v>42</v>
      </c>
      <c r="E5" s="124"/>
      <c r="F5" s="125"/>
      <c r="G5" s="126" t="s">
        <v>43</v>
      </c>
      <c r="H5" s="124"/>
      <c r="I5" s="125"/>
      <c r="J5" s="112"/>
      <c r="K5" s="124" t="s">
        <v>115</v>
      </c>
      <c r="L5" s="124"/>
      <c r="M5" s="125"/>
      <c r="O5" s="126" t="s">
        <v>56</v>
      </c>
      <c r="P5" s="124"/>
      <c r="Q5" s="125"/>
    </row>
    <row r="6" spans="2:18" x14ac:dyDescent="0.25">
      <c r="D6" s="118" t="s">
        <v>44</v>
      </c>
      <c r="E6" s="120" t="s">
        <v>40</v>
      </c>
      <c r="F6" s="119" t="s">
        <v>41</v>
      </c>
      <c r="G6" s="118" t="s">
        <v>44</v>
      </c>
      <c r="H6" s="120" t="s">
        <v>40</v>
      </c>
      <c r="I6" s="119" t="s">
        <v>41</v>
      </c>
      <c r="J6" s="113"/>
      <c r="K6" s="94" t="s">
        <v>44</v>
      </c>
      <c r="L6" s="94" t="s">
        <v>40</v>
      </c>
      <c r="M6" s="95" t="s">
        <v>41</v>
      </c>
      <c r="O6" s="93" t="s">
        <v>44</v>
      </c>
      <c r="P6" s="94" t="s">
        <v>40</v>
      </c>
      <c r="Q6" s="95" t="s">
        <v>41</v>
      </c>
    </row>
    <row r="7" spans="2:18" x14ac:dyDescent="0.25">
      <c r="B7" s="5" t="s">
        <v>45</v>
      </c>
      <c r="D7" s="116">
        <f>SUM(D8:D19)</f>
        <v>19283484</v>
      </c>
      <c r="E7" s="43">
        <f>SUM(E8:E19)</f>
        <v>15493604</v>
      </c>
      <c r="F7" s="44">
        <f>SUM(F8:F19)</f>
        <v>3789880</v>
      </c>
      <c r="G7" s="116">
        <f t="shared" ref="G7:I7" si="0">SUM(G8:G19)</f>
        <v>19271144</v>
      </c>
      <c r="H7" s="43">
        <f t="shared" si="0"/>
        <v>15524460</v>
      </c>
      <c r="I7" s="44">
        <f t="shared" si="0"/>
        <v>3746684</v>
      </c>
      <c r="J7" s="114"/>
      <c r="K7" s="97">
        <f>SUM(D7)</f>
        <v>19283484</v>
      </c>
      <c r="L7" s="97">
        <f>E7</f>
        <v>15493604</v>
      </c>
      <c r="M7" s="98">
        <f>F7</f>
        <v>3789880</v>
      </c>
      <c r="O7" s="96">
        <f>G7</f>
        <v>19271144</v>
      </c>
      <c r="P7" s="97">
        <f>H7</f>
        <v>15524460</v>
      </c>
      <c r="Q7" s="98">
        <f>I7</f>
        <v>3746684</v>
      </c>
      <c r="R7" s="45"/>
    </row>
    <row r="8" spans="2:18" x14ac:dyDescent="0.25">
      <c r="B8" s="4" t="s">
        <v>46</v>
      </c>
      <c r="C8" s="90">
        <v>2012</v>
      </c>
      <c r="D8" s="117">
        <v>1809900</v>
      </c>
      <c r="E8" s="45">
        <v>1462900</v>
      </c>
      <c r="F8" s="46">
        <v>347000</v>
      </c>
      <c r="G8" s="117">
        <v>1784900</v>
      </c>
      <c r="H8" s="45">
        <v>1442300</v>
      </c>
      <c r="I8" s="46">
        <v>342600</v>
      </c>
      <c r="J8" s="110"/>
      <c r="K8" s="100">
        <v>1</v>
      </c>
      <c r="L8" s="100">
        <f>L7/K7</f>
        <v>0.80346497551998386</v>
      </c>
      <c r="M8" s="101">
        <f>M7/K7</f>
        <v>0.19653502448001617</v>
      </c>
      <c r="O8" s="99">
        <v>1</v>
      </c>
      <c r="P8" s="100">
        <f>P7/O7</f>
        <v>0.80558061316961771</v>
      </c>
      <c r="Q8" s="101">
        <f>Q7/O7</f>
        <v>0.19441938683038226</v>
      </c>
      <c r="R8" s="45"/>
    </row>
    <row r="9" spans="2:18" x14ac:dyDescent="0.25">
      <c r="B9" s="4" t="s">
        <v>47</v>
      </c>
      <c r="C9" s="90">
        <v>2012</v>
      </c>
      <c r="D9" s="117">
        <v>1791000</v>
      </c>
      <c r="E9" s="45">
        <v>1461300</v>
      </c>
      <c r="F9" s="46">
        <v>329700</v>
      </c>
      <c r="G9" s="117">
        <v>1761400</v>
      </c>
      <c r="H9" s="45">
        <v>1432000</v>
      </c>
      <c r="I9" s="46">
        <v>329400</v>
      </c>
      <c r="J9" s="110"/>
      <c r="K9" s="105"/>
      <c r="L9" s="105"/>
      <c r="M9" s="105"/>
      <c r="N9" s="111"/>
      <c r="O9" s="111"/>
      <c r="P9" s="111"/>
      <c r="Q9" s="111"/>
      <c r="R9" s="45"/>
    </row>
    <row r="10" spans="2:18" x14ac:dyDescent="0.25">
      <c r="B10" s="4" t="s">
        <v>48</v>
      </c>
      <c r="C10" s="90">
        <v>2012</v>
      </c>
      <c r="D10" s="117">
        <v>1606000</v>
      </c>
      <c r="E10" s="45">
        <v>1298900</v>
      </c>
      <c r="F10" s="46">
        <v>307100</v>
      </c>
      <c r="G10" s="117">
        <v>1587000</v>
      </c>
      <c r="H10" s="45">
        <v>1280200</v>
      </c>
      <c r="I10" s="46">
        <v>306800</v>
      </c>
      <c r="J10" s="110"/>
      <c r="K10" s="45"/>
      <c r="L10" s="45"/>
      <c r="M10" s="45"/>
      <c r="N10" s="111"/>
      <c r="O10" s="111"/>
      <c r="P10" s="111"/>
      <c r="Q10" s="111"/>
      <c r="R10" s="45"/>
    </row>
    <row r="11" spans="2:18" x14ac:dyDescent="0.25">
      <c r="B11" s="4" t="s">
        <v>49</v>
      </c>
      <c r="C11" s="90">
        <v>2012</v>
      </c>
      <c r="D11" s="117">
        <v>1617400</v>
      </c>
      <c r="E11" s="45">
        <v>1315600</v>
      </c>
      <c r="F11" s="46">
        <v>301800</v>
      </c>
      <c r="G11" s="117">
        <v>1660900</v>
      </c>
      <c r="H11" s="45">
        <v>1352800</v>
      </c>
      <c r="I11" s="46">
        <f>G11-H11</f>
        <v>308100</v>
      </c>
      <c r="J11" s="110"/>
      <c r="K11" s="45"/>
      <c r="L11" s="45"/>
      <c r="M11" s="45"/>
      <c r="N11" s="111"/>
      <c r="O11" s="111"/>
      <c r="P11" s="111"/>
      <c r="Q11" s="111"/>
      <c r="R11" s="45"/>
    </row>
    <row r="12" spans="2:18" x14ac:dyDescent="0.25">
      <c r="B12" s="4" t="s">
        <v>50</v>
      </c>
      <c r="C12" s="90">
        <v>2012</v>
      </c>
      <c r="D12" s="117">
        <v>1495200</v>
      </c>
      <c r="E12" s="45">
        <v>1218900</v>
      </c>
      <c r="F12" s="46">
        <f>D12-E12</f>
        <v>276300</v>
      </c>
      <c r="G12" s="117">
        <v>1501400</v>
      </c>
      <c r="H12" s="45">
        <v>1228500</v>
      </c>
      <c r="I12" s="46">
        <v>272900</v>
      </c>
      <c r="J12" s="110"/>
      <c r="K12" s="127"/>
      <c r="L12" s="127"/>
      <c r="M12" s="127"/>
      <c r="N12" s="111"/>
      <c r="O12" s="111"/>
      <c r="P12" s="111"/>
      <c r="Q12" s="111"/>
      <c r="R12" s="45"/>
    </row>
    <row r="13" spans="2:18" x14ac:dyDescent="0.25">
      <c r="B13" s="4" t="s">
        <v>51</v>
      </c>
      <c r="C13" s="90">
        <v>2012</v>
      </c>
      <c r="D13" s="117">
        <v>1379400</v>
      </c>
      <c r="E13" s="45">
        <v>1120200</v>
      </c>
      <c r="F13" s="45">
        <v>259200</v>
      </c>
      <c r="G13" s="117">
        <v>1437100</v>
      </c>
      <c r="H13" s="45">
        <v>1184800</v>
      </c>
      <c r="I13" s="46">
        <f>G13-H13</f>
        <v>252300</v>
      </c>
      <c r="J13" s="110"/>
      <c r="K13" s="106"/>
      <c r="L13" s="106"/>
      <c r="M13" s="106"/>
      <c r="N13" s="111"/>
      <c r="O13" s="97"/>
      <c r="P13" s="97"/>
      <c r="Q13" s="97"/>
      <c r="R13" s="45"/>
    </row>
    <row r="14" spans="2:18" x14ac:dyDescent="0.25">
      <c r="B14" s="4" t="s">
        <v>52</v>
      </c>
      <c r="C14" s="90">
        <v>2012</v>
      </c>
      <c r="D14" s="117">
        <v>1557500</v>
      </c>
      <c r="E14" s="45">
        <v>1284200</v>
      </c>
      <c r="F14" s="46">
        <v>273300</v>
      </c>
      <c r="G14" s="117">
        <v>1531300</v>
      </c>
      <c r="H14" s="45">
        <v>1258800</v>
      </c>
      <c r="I14" s="46">
        <f>G14-H14</f>
        <v>272500</v>
      </c>
      <c r="J14" s="110"/>
      <c r="K14" s="107"/>
      <c r="L14" s="106"/>
      <c r="M14" s="108"/>
      <c r="N14" s="111"/>
      <c r="O14" s="111"/>
      <c r="P14" s="111"/>
      <c r="Q14" s="111"/>
      <c r="R14" s="45"/>
    </row>
    <row r="15" spans="2:18" x14ac:dyDescent="0.25">
      <c r="B15" s="4" t="s">
        <v>53</v>
      </c>
      <c r="C15" s="90">
        <v>2012</v>
      </c>
      <c r="D15" s="117">
        <v>1607200</v>
      </c>
      <c r="E15" s="45">
        <v>1281900</v>
      </c>
      <c r="F15" s="46">
        <v>325300</v>
      </c>
      <c r="G15" s="117">
        <v>1570900</v>
      </c>
      <c r="H15" s="45">
        <v>1269100</v>
      </c>
      <c r="I15" s="46">
        <v>301800</v>
      </c>
      <c r="J15" s="110"/>
      <c r="K15" s="109"/>
      <c r="L15" s="106"/>
      <c r="M15" s="110"/>
      <c r="N15" s="111"/>
      <c r="O15" s="111"/>
      <c r="P15" s="111"/>
      <c r="Q15" s="111"/>
      <c r="R15" s="45"/>
    </row>
    <row r="16" spans="2:18" x14ac:dyDescent="0.25">
      <c r="B16" s="4" t="s">
        <v>54</v>
      </c>
      <c r="C16" s="90">
        <v>2012</v>
      </c>
      <c r="D16" s="117">
        <v>1624412</v>
      </c>
      <c r="E16" s="45">
        <v>1276038</v>
      </c>
      <c r="F16" s="46">
        <v>348374</v>
      </c>
      <c r="G16" s="117">
        <v>1647562</v>
      </c>
      <c r="H16" s="45">
        <v>1305151</v>
      </c>
      <c r="I16" s="46">
        <v>342411</v>
      </c>
      <c r="J16" s="110"/>
      <c r="K16" s="109"/>
      <c r="L16" s="110"/>
      <c r="M16" s="110"/>
      <c r="N16" s="111"/>
      <c r="O16" s="111"/>
      <c r="P16" s="111"/>
      <c r="Q16" s="111"/>
      <c r="R16" s="45"/>
    </row>
    <row r="17" spans="2:18" x14ac:dyDescent="0.25">
      <c r="B17" s="4" t="s">
        <v>55</v>
      </c>
      <c r="C17" s="90">
        <v>2012</v>
      </c>
      <c r="D17" s="117">
        <v>1838572</v>
      </c>
      <c r="E17" s="45">
        <v>1399966</v>
      </c>
      <c r="F17" s="46">
        <v>438606</v>
      </c>
      <c r="G17" s="45">
        <v>1880582</v>
      </c>
      <c r="H17" s="45">
        <v>1455809</v>
      </c>
      <c r="I17" s="46">
        <v>424773</v>
      </c>
      <c r="J17" s="110"/>
      <c r="K17" s="110"/>
      <c r="L17" s="110"/>
      <c r="M17" s="110"/>
      <c r="N17" s="111"/>
      <c r="O17" s="111"/>
      <c r="P17" s="111"/>
      <c r="Q17" s="111"/>
      <c r="R17" s="45"/>
    </row>
    <row r="18" spans="2:18" x14ac:dyDescent="0.25">
      <c r="B18" s="4" t="s">
        <v>39</v>
      </c>
      <c r="C18" s="90">
        <v>2012</v>
      </c>
      <c r="D18" s="117">
        <v>1567100</v>
      </c>
      <c r="E18" s="45">
        <v>1213100</v>
      </c>
      <c r="F18" s="46">
        <v>354000</v>
      </c>
      <c r="G18" s="117">
        <v>1608700</v>
      </c>
      <c r="H18" s="45">
        <v>1261500</v>
      </c>
      <c r="I18" s="46">
        <v>347200</v>
      </c>
      <c r="J18" s="110"/>
      <c r="K18" s="3"/>
      <c r="L18" s="3"/>
      <c r="M18" s="3"/>
      <c r="R18" s="45"/>
    </row>
    <row r="19" spans="2:18" x14ac:dyDescent="0.25">
      <c r="B19" s="4" t="s">
        <v>38</v>
      </c>
      <c r="C19" s="90">
        <v>2012</v>
      </c>
      <c r="D19" s="117">
        <v>1389800</v>
      </c>
      <c r="E19" s="45">
        <v>1160600</v>
      </c>
      <c r="F19" s="46">
        <v>229200</v>
      </c>
      <c r="G19" s="117">
        <v>1299400</v>
      </c>
      <c r="H19" s="45">
        <v>1053500</v>
      </c>
      <c r="I19" s="46">
        <v>245900</v>
      </c>
      <c r="J19" s="110"/>
      <c r="K19" s="3"/>
      <c r="L19" s="3"/>
      <c r="M19" s="3"/>
      <c r="R19" s="45"/>
    </row>
    <row r="20" spans="2:18" x14ac:dyDescent="0.25">
      <c r="B20" s="5" t="s">
        <v>45</v>
      </c>
      <c r="D20" s="116">
        <f t="shared" ref="D20:I20" si="1">SUM(D21:D32)</f>
        <v>18505100</v>
      </c>
      <c r="E20" s="43">
        <f t="shared" si="1"/>
        <v>14472400</v>
      </c>
      <c r="F20" s="44">
        <f t="shared" si="1"/>
        <v>4032700</v>
      </c>
      <c r="G20" s="116">
        <f t="shared" si="1"/>
        <v>18418900</v>
      </c>
      <c r="H20" s="43">
        <f t="shared" si="1"/>
        <v>14485300</v>
      </c>
      <c r="I20" s="44">
        <f t="shared" si="1"/>
        <v>3933600</v>
      </c>
      <c r="J20" s="114"/>
      <c r="K20" s="124" t="s">
        <v>113</v>
      </c>
      <c r="L20" s="124"/>
      <c r="M20" s="125"/>
      <c r="O20" s="126" t="s">
        <v>57</v>
      </c>
      <c r="P20" s="124"/>
      <c r="Q20" s="125"/>
      <c r="R20" s="45"/>
    </row>
    <row r="21" spans="2:18" x14ac:dyDescent="0.25">
      <c r="B21" s="4" t="s">
        <v>46</v>
      </c>
      <c r="C21" s="90">
        <v>2011</v>
      </c>
      <c r="D21" s="117">
        <v>1689600</v>
      </c>
      <c r="E21" s="45">
        <v>1368900</v>
      </c>
      <c r="F21" s="46">
        <v>320700</v>
      </c>
      <c r="G21" s="117">
        <v>1692000</v>
      </c>
      <c r="H21" s="45">
        <v>1364200</v>
      </c>
      <c r="I21" s="46">
        <v>327800</v>
      </c>
      <c r="J21" s="110"/>
      <c r="K21" s="94" t="s">
        <v>44</v>
      </c>
      <c r="L21" s="94" t="s">
        <v>40</v>
      </c>
      <c r="M21" s="95" t="s">
        <v>41</v>
      </c>
      <c r="O21" s="93" t="s">
        <v>44</v>
      </c>
      <c r="P21" s="94" t="s">
        <v>40</v>
      </c>
      <c r="Q21" s="95" t="s">
        <v>41</v>
      </c>
      <c r="R21" s="45"/>
    </row>
    <row r="22" spans="2:18" x14ac:dyDescent="0.25">
      <c r="B22" s="4" t="s">
        <v>47</v>
      </c>
      <c r="C22" s="90">
        <v>2011</v>
      </c>
      <c r="D22" s="117">
        <v>1656000</v>
      </c>
      <c r="E22" s="45">
        <v>1343700</v>
      </c>
      <c r="F22" s="46">
        <v>312300</v>
      </c>
      <c r="G22" s="117">
        <v>1695000</v>
      </c>
      <c r="H22" s="45">
        <v>1374100</v>
      </c>
      <c r="I22" s="46">
        <v>320900</v>
      </c>
      <c r="J22" s="110"/>
      <c r="K22" s="97">
        <f>D20</f>
        <v>18505100</v>
      </c>
      <c r="L22" s="97">
        <f>E20</f>
        <v>14472400</v>
      </c>
      <c r="M22" s="98">
        <f>F20</f>
        <v>4032700</v>
      </c>
      <c r="O22" s="96">
        <f>G20</f>
        <v>18418900</v>
      </c>
      <c r="P22" s="97">
        <f>H20</f>
        <v>14485300</v>
      </c>
      <c r="Q22" s="98">
        <f>I20</f>
        <v>3933600</v>
      </c>
      <c r="R22" s="45"/>
    </row>
    <row r="23" spans="2:18" x14ac:dyDescent="0.25">
      <c r="B23" s="4" t="s">
        <v>48</v>
      </c>
      <c r="C23" s="90">
        <v>2011</v>
      </c>
      <c r="D23" s="117">
        <v>1524822</v>
      </c>
      <c r="E23" s="45">
        <v>1220779</v>
      </c>
      <c r="F23" s="46">
        <v>304043</v>
      </c>
      <c r="G23" s="117">
        <v>1570211</v>
      </c>
      <c r="H23" s="45">
        <v>1261809</v>
      </c>
      <c r="I23" s="46">
        <v>308402</v>
      </c>
      <c r="J23" s="110"/>
      <c r="K23" s="100">
        <v>1</v>
      </c>
      <c r="L23" s="100">
        <f>L22/K22</f>
        <v>0.7820762924815321</v>
      </c>
      <c r="M23" s="101">
        <f>M22/K22</f>
        <v>0.21792370751846787</v>
      </c>
      <c r="O23" s="99">
        <v>1</v>
      </c>
      <c r="P23" s="100">
        <f>P22/O22</f>
        <v>0.78643675789542267</v>
      </c>
      <c r="Q23" s="101">
        <f>Q22/O22</f>
        <v>0.21356324210457736</v>
      </c>
      <c r="R23" s="45"/>
    </row>
    <row r="24" spans="2:18" x14ac:dyDescent="0.25">
      <c r="B24" s="4" t="s">
        <v>49</v>
      </c>
      <c r="C24" s="90">
        <v>2011</v>
      </c>
      <c r="D24" s="117">
        <v>1646086</v>
      </c>
      <c r="E24" s="45">
        <v>1319502</v>
      </c>
      <c r="F24" s="46">
        <v>326584</v>
      </c>
      <c r="G24" s="117">
        <v>1602052</v>
      </c>
      <c r="H24" s="45">
        <v>1275034</v>
      </c>
      <c r="I24" s="46">
        <v>327018</v>
      </c>
      <c r="J24" s="110"/>
      <c r="R24" s="45"/>
    </row>
    <row r="25" spans="2:18" x14ac:dyDescent="0.25">
      <c r="B25" s="4" t="s">
        <v>50</v>
      </c>
      <c r="C25" s="90">
        <v>2011</v>
      </c>
      <c r="D25" s="117">
        <v>1352692</v>
      </c>
      <c r="E25" s="45">
        <v>1069519</v>
      </c>
      <c r="F25" s="46">
        <v>283173</v>
      </c>
      <c r="G25" s="117">
        <v>1393000</v>
      </c>
      <c r="H25" s="45">
        <v>1116800</v>
      </c>
      <c r="I25" s="46">
        <v>276200</v>
      </c>
      <c r="J25" s="110"/>
      <c r="R25" s="45"/>
    </row>
    <row r="26" spans="2:18" x14ac:dyDescent="0.25">
      <c r="B26" s="4" t="s">
        <v>51</v>
      </c>
      <c r="C26" s="90">
        <v>2011</v>
      </c>
      <c r="D26" s="117">
        <v>1275300</v>
      </c>
      <c r="E26" s="45">
        <v>1011800</v>
      </c>
      <c r="F26" s="46">
        <v>263500</v>
      </c>
      <c r="G26" s="117">
        <v>1306100</v>
      </c>
      <c r="H26" s="45">
        <v>1050400</v>
      </c>
      <c r="I26" s="46">
        <v>255700</v>
      </c>
      <c r="J26" s="110"/>
      <c r="R26" s="45"/>
    </row>
    <row r="27" spans="2:18" x14ac:dyDescent="0.25">
      <c r="B27" s="4" t="s">
        <v>52</v>
      </c>
      <c r="C27" s="90">
        <v>2011</v>
      </c>
      <c r="D27" s="117">
        <v>1435900</v>
      </c>
      <c r="E27" s="45">
        <v>1109200</v>
      </c>
      <c r="F27" s="46">
        <v>326700</v>
      </c>
      <c r="G27" s="117">
        <v>1390837</v>
      </c>
      <c r="H27" s="45">
        <v>1094657</v>
      </c>
      <c r="I27" s="46">
        <v>296180</v>
      </c>
      <c r="J27" s="110"/>
      <c r="R27" s="45"/>
    </row>
    <row r="28" spans="2:18" x14ac:dyDescent="0.25">
      <c r="B28" s="4" t="s">
        <v>53</v>
      </c>
      <c r="C28" s="90">
        <v>2011</v>
      </c>
      <c r="D28" s="117">
        <v>1382800</v>
      </c>
      <c r="E28" s="45">
        <v>1042900</v>
      </c>
      <c r="F28" s="46">
        <v>339900</v>
      </c>
      <c r="G28" s="117">
        <v>1348900</v>
      </c>
      <c r="H28" s="45">
        <v>1040900</v>
      </c>
      <c r="I28" s="46">
        <v>308000</v>
      </c>
      <c r="J28" s="110"/>
      <c r="K28" s="124" t="s">
        <v>112</v>
      </c>
      <c r="L28" s="124"/>
      <c r="M28" s="125"/>
      <c r="R28" s="45"/>
    </row>
    <row r="29" spans="2:18" x14ac:dyDescent="0.25">
      <c r="B29" s="4" t="s">
        <v>54</v>
      </c>
      <c r="C29" s="90">
        <v>2011</v>
      </c>
      <c r="D29" s="117">
        <v>1552000</v>
      </c>
      <c r="E29" s="45">
        <v>1142300</v>
      </c>
      <c r="F29" s="46">
        <v>409700</v>
      </c>
      <c r="G29" s="117">
        <v>1535300</v>
      </c>
      <c r="H29" s="45">
        <v>1156600</v>
      </c>
      <c r="I29" s="46">
        <v>378700</v>
      </c>
      <c r="J29" s="110"/>
      <c r="K29" s="94" t="s">
        <v>111</v>
      </c>
      <c r="L29" s="94" t="s">
        <v>9</v>
      </c>
      <c r="M29" s="95" t="s">
        <v>101</v>
      </c>
      <c r="R29" s="45"/>
    </row>
    <row r="30" spans="2:18" x14ac:dyDescent="0.25">
      <c r="B30" s="4" t="s">
        <v>55</v>
      </c>
      <c r="C30" s="90">
        <v>2011</v>
      </c>
      <c r="D30" s="117">
        <v>1828500</v>
      </c>
      <c r="E30" s="45">
        <v>1347600</v>
      </c>
      <c r="F30" s="46">
        <v>480900</v>
      </c>
      <c r="G30" s="117">
        <v>1827300</v>
      </c>
      <c r="H30" s="45">
        <v>1383400</v>
      </c>
      <c r="I30" s="46">
        <v>443900</v>
      </c>
      <c r="J30" s="110"/>
      <c r="K30" s="97">
        <v>80092840</v>
      </c>
      <c r="L30" s="97">
        <f>G20</f>
        <v>18418900</v>
      </c>
      <c r="M30" s="102">
        <f>L30/K30</f>
        <v>0.22996937054548197</v>
      </c>
      <c r="R30" s="45"/>
    </row>
    <row r="31" spans="2:18" x14ac:dyDescent="0.25">
      <c r="B31" s="4" t="s">
        <v>39</v>
      </c>
      <c r="C31" s="90">
        <v>2011</v>
      </c>
      <c r="D31" s="117">
        <v>1267000</v>
      </c>
      <c r="E31" s="45">
        <v>967200</v>
      </c>
      <c r="F31" s="46">
        <v>299800</v>
      </c>
      <c r="G31" s="117">
        <v>1260300</v>
      </c>
      <c r="H31" s="45">
        <v>969300</v>
      </c>
      <c r="I31" s="46">
        <v>291000</v>
      </c>
      <c r="J31" s="110"/>
      <c r="K31" s="103"/>
      <c r="L31" s="103"/>
      <c r="M31" s="104"/>
      <c r="R31" s="45"/>
    </row>
    <row r="32" spans="2:18" x14ac:dyDescent="0.25">
      <c r="B32" s="4" t="s">
        <v>38</v>
      </c>
      <c r="C32" s="90">
        <v>2011</v>
      </c>
      <c r="D32" s="47">
        <v>1894400</v>
      </c>
      <c r="E32" s="48">
        <v>1529000</v>
      </c>
      <c r="F32" s="49">
        <v>365400</v>
      </c>
      <c r="G32" s="47">
        <v>1797900</v>
      </c>
      <c r="H32" s="48">
        <v>1398100</v>
      </c>
      <c r="I32" s="49">
        <v>399800</v>
      </c>
      <c r="J32" s="110"/>
      <c r="R32" s="45"/>
    </row>
    <row r="33" spans="2:12" x14ac:dyDescent="0.25">
      <c r="J33" s="115"/>
    </row>
    <row r="34" spans="2:12" x14ac:dyDescent="0.25">
      <c r="B34" s="85" t="s">
        <v>227</v>
      </c>
      <c r="D34" s="3"/>
      <c r="E34" s="3"/>
      <c r="F34" s="3"/>
      <c r="G34" s="3"/>
      <c r="H34" s="3"/>
      <c r="I34" s="3"/>
      <c r="J34" s="3"/>
      <c r="K34" s="85" t="s">
        <v>225</v>
      </c>
      <c r="L34" s="3"/>
    </row>
    <row r="35" spans="2:12" x14ac:dyDescent="0.25">
      <c r="D35" s="3"/>
      <c r="E35" s="3"/>
      <c r="F35" s="3"/>
      <c r="G35" s="3"/>
      <c r="H35" s="3"/>
      <c r="I35" s="3"/>
      <c r="J35" s="3"/>
    </row>
    <row r="36" spans="2:12" x14ac:dyDescent="0.25">
      <c r="D36" s="3"/>
      <c r="E36" s="3"/>
      <c r="F36" s="3"/>
      <c r="G36" s="3"/>
      <c r="H36" s="3"/>
      <c r="I36" s="3"/>
      <c r="J36" s="3"/>
    </row>
    <row r="58" spans="2:11" x14ac:dyDescent="0.25">
      <c r="B58" s="85" t="s">
        <v>228</v>
      </c>
      <c r="K58" s="85"/>
    </row>
    <row r="82" spans="2:2" x14ac:dyDescent="0.25">
      <c r="B82" s="85" t="s">
        <v>229</v>
      </c>
    </row>
    <row r="106" spans="2:2" x14ac:dyDescent="0.25">
      <c r="B106" s="85" t="s">
        <v>224</v>
      </c>
    </row>
  </sheetData>
  <sheetProtection password="B6F8" sheet="1" objects="1" scenarios="1"/>
  <mergeCells count="8">
    <mergeCell ref="K28:M28"/>
    <mergeCell ref="D5:F5"/>
    <mergeCell ref="G5:I5"/>
    <mergeCell ref="K5:M5"/>
    <mergeCell ref="O5:Q5"/>
    <mergeCell ref="K20:M20"/>
    <mergeCell ref="O20:Q20"/>
    <mergeCell ref="K12:M12"/>
  </mergeCells>
  <phoneticPr fontId="35" type="noConversion"/>
  <pageMargins left="0.7" right="0.7" top="0.75" bottom="0.75" header="0.3" footer="0.3"/>
  <pageSetup paperSize="9" scale="91" orientation="landscape" horizontalDpi="300" verticalDpi="300" r:id="rId1"/>
  <rowBreaks count="5" manualBreakCount="5">
    <brk id="33" max="9" man="1"/>
    <brk id="33" min="10" max="17" man="1"/>
    <brk id="57" max="16383" man="1"/>
    <brk id="81" max="9" man="1"/>
    <brk id="105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2:X71"/>
  <sheetViews>
    <sheetView tabSelected="1" view="pageBreakPreview" zoomScale="60" zoomScaleNormal="100" workbookViewId="0">
      <selection activeCell="K33" sqref="K33"/>
    </sheetView>
  </sheetViews>
  <sheetFormatPr defaultRowHeight="12.75" x14ac:dyDescent="0.2"/>
  <cols>
    <col min="1" max="1" width="2.42578125" customWidth="1"/>
    <col min="2" max="2" width="27.140625" customWidth="1"/>
    <col min="3" max="3" width="12.7109375" bestFit="1" customWidth="1"/>
    <col min="4" max="4" width="12.7109375" style="62" customWidth="1"/>
    <col min="5" max="6" width="0" hidden="1" customWidth="1"/>
    <col min="7" max="7" width="13.85546875" bestFit="1" customWidth="1"/>
    <col min="8" max="8" width="8.85546875" customWidth="1"/>
    <col min="9" max="9" width="10.28515625" bestFit="1" customWidth="1"/>
    <col min="11" max="11" width="8.85546875" customWidth="1"/>
  </cols>
  <sheetData>
    <row r="2" spans="2:24" ht="15.75" x14ac:dyDescent="0.2">
      <c r="B2" s="85" t="s">
        <v>116</v>
      </c>
      <c r="L2" s="85" t="s">
        <v>117</v>
      </c>
      <c r="M2" s="85"/>
      <c r="X2" s="85" t="s">
        <v>117</v>
      </c>
    </row>
    <row r="3" spans="2:24" x14ac:dyDescent="0.2">
      <c r="H3" s="60"/>
      <c r="I3" s="70"/>
    </row>
    <row r="4" spans="2:24" x14ac:dyDescent="0.2">
      <c r="B4" s="1" t="s">
        <v>106</v>
      </c>
      <c r="C4" s="1"/>
      <c r="D4" s="73" t="s">
        <v>103</v>
      </c>
      <c r="E4" s="71"/>
      <c r="F4" s="71"/>
      <c r="G4" s="71" t="s">
        <v>73</v>
      </c>
      <c r="H4" s="74" t="s">
        <v>104</v>
      </c>
      <c r="I4" s="72" t="s">
        <v>105</v>
      </c>
    </row>
    <row r="5" spans="2:24" x14ac:dyDescent="0.2">
      <c r="C5" s="1"/>
    </row>
    <row r="6" spans="2:24" x14ac:dyDescent="0.2">
      <c r="C6" s="138">
        <v>2011</v>
      </c>
      <c r="D6" s="139"/>
      <c r="E6" s="139"/>
      <c r="F6" s="140"/>
      <c r="G6" s="150" t="s">
        <v>101</v>
      </c>
      <c r="H6" s="141" t="s">
        <v>96</v>
      </c>
      <c r="I6" s="142"/>
      <c r="J6" s="143"/>
      <c r="K6" s="89"/>
    </row>
    <row r="7" spans="2:24" x14ac:dyDescent="0.2">
      <c r="C7" s="134" t="s">
        <v>9</v>
      </c>
      <c r="D7" s="135"/>
      <c r="E7" s="136" t="s">
        <v>99</v>
      </c>
      <c r="F7" s="137"/>
      <c r="G7" s="151"/>
      <c r="H7" s="144"/>
      <c r="I7" s="145"/>
      <c r="J7" s="146"/>
      <c r="K7" s="89"/>
    </row>
    <row r="8" spans="2:24" x14ac:dyDescent="0.2">
      <c r="C8" s="65" t="s">
        <v>75</v>
      </c>
      <c r="D8" s="66" t="s">
        <v>100</v>
      </c>
      <c r="E8" s="65" t="s">
        <v>75</v>
      </c>
      <c r="F8" s="66" t="s">
        <v>100</v>
      </c>
      <c r="G8" s="152"/>
      <c r="H8" s="147"/>
      <c r="I8" s="148"/>
      <c r="J8" s="149"/>
      <c r="K8" s="89"/>
    </row>
    <row r="9" spans="2:24" x14ac:dyDescent="0.2">
      <c r="B9" s="58" t="s">
        <v>13</v>
      </c>
      <c r="C9" s="67">
        <f>C10+C13+C16+C19+C22+C25+C28+C31</f>
        <v>3077514</v>
      </c>
      <c r="D9" s="68"/>
      <c r="E9" s="59"/>
      <c r="F9" s="59"/>
      <c r="G9" s="54">
        <f>C9/'Automotive Data 2012'!$E$20</f>
        <v>0.2126471075979105</v>
      </c>
    </row>
    <row r="10" spans="2:24" x14ac:dyDescent="0.2">
      <c r="B10" s="51" t="s">
        <v>58</v>
      </c>
      <c r="C10" s="53">
        <f>SUM(C11:C12)</f>
        <v>313036</v>
      </c>
      <c r="D10" s="57">
        <v>0.37</v>
      </c>
      <c r="E10" s="53">
        <v>5482</v>
      </c>
      <c r="F10" s="57"/>
      <c r="G10" s="57">
        <f>C10/$C$9</f>
        <v>0.10171716521841981</v>
      </c>
      <c r="H10" s="128" t="s">
        <v>61</v>
      </c>
      <c r="I10" s="129"/>
      <c r="J10" s="129"/>
      <c r="K10" s="88"/>
    </row>
    <row r="11" spans="2:24" x14ac:dyDescent="0.2">
      <c r="B11" s="61" t="s">
        <v>84</v>
      </c>
      <c r="C11" s="53">
        <f>313036-C12</f>
        <v>255136</v>
      </c>
      <c r="D11" s="57" t="s">
        <v>33</v>
      </c>
      <c r="E11" s="53" t="s">
        <v>33</v>
      </c>
      <c r="F11" s="57" t="s">
        <v>33</v>
      </c>
      <c r="G11" s="57">
        <f>C11/C10</f>
        <v>0.81503724811203826</v>
      </c>
      <c r="H11" s="50"/>
    </row>
    <row r="12" spans="2:24" x14ac:dyDescent="0.2">
      <c r="B12" s="61" t="s">
        <v>83</v>
      </c>
      <c r="C12" s="53">
        <v>57900</v>
      </c>
      <c r="D12" s="57" t="s">
        <v>33</v>
      </c>
      <c r="E12" s="53">
        <v>5482</v>
      </c>
      <c r="F12" s="57" t="s">
        <v>33</v>
      </c>
      <c r="G12" s="57">
        <f>C12/C10</f>
        <v>0.18496275188796177</v>
      </c>
      <c r="H12" s="128" t="s">
        <v>95</v>
      </c>
      <c r="I12" s="129"/>
      <c r="J12" s="129"/>
      <c r="K12" s="88"/>
    </row>
    <row r="13" spans="2:24" x14ac:dyDescent="0.2">
      <c r="B13" s="51" t="s">
        <v>160</v>
      </c>
      <c r="C13" s="53">
        <f>SUM(C14:C15)</f>
        <v>232586</v>
      </c>
      <c r="D13" s="57">
        <v>0.4</v>
      </c>
      <c r="E13" s="53">
        <v>9022</v>
      </c>
      <c r="F13" s="57">
        <v>0.5</v>
      </c>
      <c r="G13" s="57">
        <f t="shared" ref="G13:G31" si="0">C13/$C$9</f>
        <v>7.5575935641560038E-2</v>
      </c>
      <c r="H13" s="128" t="s">
        <v>63</v>
      </c>
      <c r="I13" s="129"/>
      <c r="J13" s="129"/>
      <c r="K13" s="88"/>
    </row>
    <row r="14" spans="2:24" x14ac:dyDescent="0.2">
      <c r="B14" s="61" t="s">
        <v>84</v>
      </c>
      <c r="C14" s="53">
        <v>151221</v>
      </c>
      <c r="D14" s="57" t="s">
        <v>33</v>
      </c>
      <c r="E14" s="53" t="s">
        <v>33</v>
      </c>
      <c r="F14" s="57"/>
      <c r="G14" s="57">
        <f>C14/C13</f>
        <v>0.65017240934536047</v>
      </c>
      <c r="H14" s="50"/>
    </row>
    <row r="15" spans="2:24" x14ac:dyDescent="0.2">
      <c r="B15" s="61" t="s">
        <v>83</v>
      </c>
      <c r="C15" s="53">
        <f>232586-C14</f>
        <v>81365</v>
      </c>
      <c r="D15" s="57" t="s">
        <v>33</v>
      </c>
      <c r="E15" s="53">
        <v>9022</v>
      </c>
      <c r="F15" s="57"/>
      <c r="G15" s="57">
        <f>C15/C13</f>
        <v>0.34982759065463959</v>
      </c>
      <c r="H15" s="50"/>
    </row>
    <row r="16" spans="2:24" x14ac:dyDescent="0.2">
      <c r="B16" s="51" t="s">
        <v>59</v>
      </c>
      <c r="C16" s="53">
        <v>216064</v>
      </c>
      <c r="D16" s="57">
        <v>0.3</v>
      </c>
      <c r="E16" s="53">
        <v>6650</v>
      </c>
      <c r="F16" s="57">
        <v>1</v>
      </c>
      <c r="G16" s="57">
        <f t="shared" si="0"/>
        <v>7.0207316684830684E-2</v>
      </c>
      <c r="H16" s="128" t="s">
        <v>62</v>
      </c>
      <c r="I16" s="129"/>
      <c r="J16" s="129"/>
      <c r="K16" s="88"/>
    </row>
    <row r="17" spans="2:12" x14ac:dyDescent="0.2">
      <c r="B17" s="61" t="s">
        <v>84</v>
      </c>
      <c r="C17" s="53">
        <v>0</v>
      </c>
      <c r="D17" s="57" t="s">
        <v>33</v>
      </c>
      <c r="E17" s="53"/>
      <c r="F17" s="57"/>
      <c r="G17" s="57">
        <f t="shared" si="0"/>
        <v>0</v>
      </c>
      <c r="H17" s="50"/>
    </row>
    <row r="18" spans="2:12" x14ac:dyDescent="0.2">
      <c r="B18" s="61" t="s">
        <v>83</v>
      </c>
      <c r="C18" s="53">
        <v>216064</v>
      </c>
      <c r="D18" s="57" t="s">
        <v>33</v>
      </c>
      <c r="E18" s="53"/>
      <c r="F18" s="57"/>
      <c r="G18" s="57">
        <f t="shared" si="0"/>
        <v>7.0207316684830684E-2</v>
      </c>
      <c r="H18" s="50"/>
    </row>
    <row r="19" spans="2:12" x14ac:dyDescent="0.2">
      <c r="B19" s="51" t="s">
        <v>60</v>
      </c>
      <c r="C19" s="53">
        <v>24340</v>
      </c>
      <c r="D19" s="57">
        <v>0.64600000000000002</v>
      </c>
      <c r="E19" s="53" t="s">
        <v>33</v>
      </c>
      <c r="F19" s="57" t="s">
        <v>33</v>
      </c>
      <c r="G19" s="57">
        <f t="shared" si="0"/>
        <v>7.9089810801835515E-3</v>
      </c>
      <c r="H19" s="128" t="s">
        <v>62</v>
      </c>
      <c r="I19" s="129"/>
      <c r="J19" s="129"/>
      <c r="K19" s="88"/>
    </row>
    <row r="20" spans="2:12" x14ac:dyDescent="0.2">
      <c r="B20" s="61" t="s">
        <v>84</v>
      </c>
      <c r="C20" s="53">
        <v>0</v>
      </c>
      <c r="D20" s="57" t="s">
        <v>33</v>
      </c>
      <c r="E20" s="53"/>
      <c r="F20" s="57"/>
      <c r="G20" s="57">
        <f t="shared" si="0"/>
        <v>0</v>
      </c>
      <c r="H20" s="63"/>
      <c r="I20" s="64"/>
      <c r="J20" s="64"/>
      <c r="K20" s="88"/>
    </row>
    <row r="21" spans="2:12" x14ac:dyDescent="0.2">
      <c r="B21" s="61" t="s">
        <v>83</v>
      </c>
      <c r="C21" s="53">
        <v>24340</v>
      </c>
      <c r="D21" s="57" t="s">
        <v>33</v>
      </c>
      <c r="E21" s="53"/>
      <c r="F21" s="57"/>
      <c r="G21" s="57">
        <f>C21/C19</f>
        <v>1</v>
      </c>
      <c r="H21" s="63"/>
      <c r="I21" s="64"/>
      <c r="J21" s="64"/>
      <c r="K21" s="88"/>
    </row>
    <row r="22" spans="2:12" x14ac:dyDescent="0.2">
      <c r="B22" s="51" t="s">
        <v>64</v>
      </c>
      <c r="C22" s="53">
        <v>224253</v>
      </c>
      <c r="D22" s="57">
        <v>0.18</v>
      </c>
      <c r="E22" s="53">
        <v>33932</v>
      </c>
      <c r="F22" s="57">
        <v>0.7</v>
      </c>
      <c r="G22" s="57">
        <f t="shared" si="0"/>
        <v>7.2868230656302463E-2</v>
      </c>
      <c r="H22" s="128" t="s">
        <v>62</v>
      </c>
      <c r="I22" s="129"/>
      <c r="J22" s="129"/>
      <c r="K22" s="88"/>
    </row>
    <row r="23" spans="2:12" x14ac:dyDescent="0.2">
      <c r="B23" s="61" t="s">
        <v>84</v>
      </c>
      <c r="C23" s="53">
        <v>224253</v>
      </c>
      <c r="D23" s="57" t="s">
        <v>33</v>
      </c>
      <c r="E23" s="53"/>
      <c r="F23" s="57"/>
      <c r="G23" s="57">
        <f>C23/C22</f>
        <v>1</v>
      </c>
      <c r="H23" s="63"/>
      <c r="I23" s="64"/>
      <c r="J23" s="64"/>
      <c r="K23" s="88"/>
    </row>
    <row r="24" spans="2:12" x14ac:dyDescent="0.2">
      <c r="B24" s="61" t="s">
        <v>83</v>
      </c>
      <c r="C24" s="53">
        <v>0</v>
      </c>
      <c r="D24" s="57" t="s">
        <v>33</v>
      </c>
      <c r="E24" s="53"/>
      <c r="F24" s="57"/>
      <c r="G24" s="57">
        <f>C24/C22</f>
        <v>0</v>
      </c>
      <c r="H24" s="63"/>
      <c r="I24" s="64"/>
      <c r="J24" s="64"/>
      <c r="K24" s="88"/>
    </row>
    <row r="25" spans="2:12" x14ac:dyDescent="0.2">
      <c r="B25" s="51" t="s">
        <v>161</v>
      </c>
      <c r="C25" s="53">
        <v>1649888</v>
      </c>
      <c r="D25" s="57">
        <v>9.2600000000000002E-2</v>
      </c>
      <c r="E25" s="53">
        <v>77292</v>
      </c>
      <c r="F25" s="57">
        <v>1</v>
      </c>
      <c r="G25" s="57">
        <f t="shared" si="0"/>
        <v>0.53611063995159725</v>
      </c>
      <c r="H25" s="128" t="s">
        <v>62</v>
      </c>
      <c r="I25" s="129"/>
      <c r="J25" s="129"/>
      <c r="K25" s="88"/>
    </row>
    <row r="26" spans="2:12" x14ac:dyDescent="0.2">
      <c r="B26" s="61" t="s">
        <v>84</v>
      </c>
      <c r="C26" s="53">
        <v>1588188</v>
      </c>
      <c r="D26" s="57" t="s">
        <v>33</v>
      </c>
      <c r="E26" s="53"/>
      <c r="F26" s="57"/>
      <c r="G26" s="57">
        <f>C26/C25</f>
        <v>0.96260352217847511</v>
      </c>
      <c r="H26" s="63"/>
      <c r="I26" s="64"/>
      <c r="J26" s="64"/>
      <c r="K26" s="88"/>
    </row>
    <row r="27" spans="2:12" x14ac:dyDescent="0.2">
      <c r="B27" s="61" t="s">
        <v>83</v>
      </c>
      <c r="C27" s="53">
        <v>61700</v>
      </c>
      <c r="D27" s="57" t="s">
        <v>33</v>
      </c>
      <c r="E27" s="53"/>
      <c r="F27" s="57"/>
      <c r="G27" s="57">
        <f>C27/C25</f>
        <v>3.7396477821524853E-2</v>
      </c>
      <c r="H27" s="63"/>
      <c r="I27" s="64"/>
      <c r="J27" s="64"/>
      <c r="K27" s="88"/>
    </row>
    <row r="28" spans="2:12" x14ac:dyDescent="0.2">
      <c r="B28" s="51" t="s">
        <v>65</v>
      </c>
      <c r="C28" s="53">
        <f>SUM(C29:C30)</f>
        <v>2847</v>
      </c>
      <c r="D28" s="57" t="s">
        <v>33</v>
      </c>
      <c r="E28" s="53">
        <v>0</v>
      </c>
      <c r="F28" s="57" t="s">
        <v>33</v>
      </c>
      <c r="G28" s="57">
        <f t="shared" si="0"/>
        <v>9.2509733505680234E-4</v>
      </c>
      <c r="H28" s="128" t="s">
        <v>62</v>
      </c>
      <c r="I28" s="129"/>
      <c r="J28" s="129"/>
      <c r="K28" s="88"/>
    </row>
    <row r="29" spans="2:12" x14ac:dyDescent="0.2">
      <c r="B29" s="61" t="s">
        <v>84</v>
      </c>
      <c r="C29" s="53">
        <v>0</v>
      </c>
      <c r="D29" s="57" t="s">
        <v>33</v>
      </c>
      <c r="E29" s="53"/>
      <c r="F29" s="57"/>
      <c r="G29" s="57">
        <f>C29/C28</f>
        <v>0</v>
      </c>
      <c r="H29" s="63"/>
      <c r="I29" s="64"/>
      <c r="J29" s="64"/>
      <c r="K29" s="88"/>
    </row>
    <row r="30" spans="2:12" x14ac:dyDescent="0.2">
      <c r="B30" s="61" t="s">
        <v>83</v>
      </c>
      <c r="C30" s="53">
        <v>2847</v>
      </c>
      <c r="D30" s="57" t="s">
        <v>33</v>
      </c>
      <c r="E30" s="53"/>
      <c r="F30" s="57"/>
      <c r="G30" s="57">
        <f>C30/C28</f>
        <v>1</v>
      </c>
      <c r="H30" s="63"/>
      <c r="I30" s="64"/>
      <c r="J30" s="64"/>
      <c r="K30" s="88"/>
    </row>
    <row r="31" spans="2:12" x14ac:dyDescent="0.2">
      <c r="B31" s="51" t="s">
        <v>20</v>
      </c>
      <c r="C31" s="53">
        <v>414500</v>
      </c>
      <c r="D31" s="57" t="s">
        <v>33</v>
      </c>
      <c r="E31" s="53"/>
      <c r="F31" s="57"/>
      <c r="G31" s="57">
        <f t="shared" si="0"/>
        <v>0.13468663343204937</v>
      </c>
      <c r="H31" s="50"/>
    </row>
    <row r="32" spans="2:12" ht="15.75" x14ac:dyDescent="0.2">
      <c r="B32" s="51"/>
      <c r="C32" s="53"/>
      <c r="D32" s="57"/>
      <c r="E32" s="53"/>
      <c r="F32" s="57"/>
      <c r="G32" s="57"/>
      <c r="H32" s="50"/>
      <c r="L32" s="85"/>
    </row>
    <row r="33" spans="2:12" x14ac:dyDescent="0.2">
      <c r="B33" s="79" t="s">
        <v>110</v>
      </c>
      <c r="C33" s="130" t="s">
        <v>83</v>
      </c>
      <c r="D33" s="131"/>
      <c r="E33" s="75"/>
      <c r="F33" s="76"/>
      <c r="G33" s="81">
        <f>C12+C15+C18+C21+C24+C27+C30</f>
        <v>444216</v>
      </c>
      <c r="H33" s="82">
        <f>G33/C9</f>
        <v>0.14434247902690289</v>
      </c>
    </row>
    <row r="34" spans="2:12" x14ac:dyDescent="0.2">
      <c r="B34" s="80"/>
      <c r="C34" s="132" t="s">
        <v>84</v>
      </c>
      <c r="D34" s="133"/>
      <c r="E34" s="77"/>
      <c r="F34" s="78"/>
      <c r="G34" s="83">
        <f>C31+C29+C26+C23+C20+C17+C14+C11</f>
        <v>2633298</v>
      </c>
      <c r="H34" s="84">
        <f>G34/C9</f>
        <v>0.85565752097309711</v>
      </c>
    </row>
    <row r="35" spans="2:12" x14ac:dyDescent="0.2">
      <c r="B35" s="55" t="s">
        <v>108</v>
      </c>
      <c r="C35" s="53"/>
      <c r="D35" s="57"/>
      <c r="E35" s="53"/>
      <c r="F35" s="57"/>
      <c r="G35" s="57"/>
      <c r="H35" s="50"/>
    </row>
    <row r="36" spans="2:12" x14ac:dyDescent="0.2">
      <c r="B36" s="55" t="s">
        <v>109</v>
      </c>
      <c r="C36" s="53"/>
      <c r="D36" s="57"/>
      <c r="E36" s="53"/>
      <c r="F36" s="57"/>
      <c r="G36" s="57"/>
      <c r="H36" s="50"/>
    </row>
    <row r="37" spans="2:12" x14ac:dyDescent="0.2">
      <c r="B37" s="55"/>
      <c r="C37" s="53"/>
      <c r="D37" s="57"/>
      <c r="E37" s="53"/>
      <c r="F37" s="57"/>
      <c r="G37" s="57"/>
      <c r="H37" s="50"/>
    </row>
    <row r="38" spans="2:12" ht="15.75" x14ac:dyDescent="0.2">
      <c r="B38" s="85" t="s">
        <v>116</v>
      </c>
      <c r="L38" s="85" t="s">
        <v>118</v>
      </c>
    </row>
    <row r="39" spans="2:12" ht="15.75" x14ac:dyDescent="0.2">
      <c r="B39" s="85"/>
      <c r="L39" s="85"/>
    </row>
    <row r="40" spans="2:12" x14ac:dyDescent="0.2">
      <c r="B40" s="58" t="s">
        <v>18</v>
      </c>
      <c r="C40" s="52">
        <f>SUM(C41:C44)</f>
        <v>2225157</v>
      </c>
      <c r="D40" s="68"/>
      <c r="E40" s="59"/>
      <c r="F40" s="59"/>
      <c r="G40" s="54">
        <f>C40/'Automotive Data 2012'!$E$20</f>
        <v>0.15375176197451701</v>
      </c>
    </row>
    <row r="41" spans="2:12" x14ac:dyDescent="0.2">
      <c r="B41" s="55" t="s">
        <v>66</v>
      </c>
      <c r="C41" s="1">
        <v>1256487</v>
      </c>
      <c r="D41" s="57">
        <v>0.16200000000000001</v>
      </c>
      <c r="E41" s="1">
        <v>111510</v>
      </c>
      <c r="F41" s="2">
        <f>(E41-110804)/E41</f>
        <v>6.3312707380503994E-3</v>
      </c>
      <c r="G41" s="2">
        <f>C41/$C$40</f>
        <v>0.56467341405572735</v>
      </c>
      <c r="H41" s="128" t="s">
        <v>71</v>
      </c>
      <c r="I41" s="129"/>
      <c r="J41" s="129"/>
      <c r="K41" s="88"/>
    </row>
    <row r="42" spans="2:12" x14ac:dyDescent="0.2">
      <c r="B42" s="55" t="s">
        <v>68</v>
      </c>
      <c r="C42" s="1">
        <v>519390</v>
      </c>
      <c r="D42" s="57">
        <v>7.0000000000000007E-2</v>
      </c>
      <c r="E42" s="53">
        <v>96270</v>
      </c>
      <c r="F42" s="2">
        <v>0.15</v>
      </c>
      <c r="G42" s="2">
        <f>C42/$C$40</f>
        <v>0.23341723752526225</v>
      </c>
      <c r="H42" s="128" t="s">
        <v>70</v>
      </c>
      <c r="I42" s="129" t="s">
        <v>72</v>
      </c>
      <c r="J42" s="129"/>
      <c r="K42" s="88"/>
    </row>
    <row r="43" spans="2:12" x14ac:dyDescent="0.2">
      <c r="B43" s="55" t="s">
        <v>67</v>
      </c>
      <c r="C43" s="1">
        <v>40000</v>
      </c>
      <c r="D43" s="57">
        <f>(C43-31000)/C43</f>
        <v>0.22500000000000001</v>
      </c>
      <c r="E43" s="53" t="s">
        <v>74</v>
      </c>
      <c r="F43" s="2">
        <v>0</v>
      </c>
      <c r="G43" s="2">
        <f>C43/$C$40</f>
        <v>1.7976259652689675E-2</v>
      </c>
      <c r="H43" s="128" t="s">
        <v>69</v>
      </c>
      <c r="I43" s="129"/>
      <c r="J43" s="129"/>
      <c r="K43" s="88"/>
    </row>
    <row r="44" spans="2:12" x14ac:dyDescent="0.2">
      <c r="B44" s="55" t="s">
        <v>20</v>
      </c>
      <c r="C44" s="1">
        <v>409280</v>
      </c>
      <c r="D44" s="57" t="s">
        <v>33</v>
      </c>
      <c r="E44" s="53"/>
      <c r="F44" s="2"/>
      <c r="G44" s="2">
        <f>C44/$C$40</f>
        <v>0.18393308876632075</v>
      </c>
      <c r="H44" s="50"/>
    </row>
    <row r="45" spans="2:12" x14ac:dyDescent="0.2">
      <c r="B45" s="55"/>
      <c r="C45" s="1"/>
    </row>
    <row r="46" spans="2:12" x14ac:dyDescent="0.2">
      <c r="B46" s="58" t="s">
        <v>10</v>
      </c>
      <c r="C46" s="52">
        <f>SUM(C47:C51)</f>
        <v>3082141</v>
      </c>
      <c r="D46" s="68"/>
      <c r="E46" s="59"/>
      <c r="F46" s="59"/>
      <c r="G46" s="54">
        <f>C46/'Automotive Data 2012'!$E$20</f>
        <v>0.21296681960144828</v>
      </c>
    </row>
    <row r="47" spans="2:12" x14ac:dyDescent="0.2">
      <c r="B47" s="55" t="s">
        <v>78</v>
      </c>
      <c r="C47" s="1">
        <v>883000</v>
      </c>
      <c r="D47" s="57">
        <v>0.04</v>
      </c>
      <c r="G47" s="57">
        <f>C47/C46</f>
        <v>0.28648916451259043</v>
      </c>
      <c r="H47" s="128" t="s">
        <v>95</v>
      </c>
      <c r="I47" s="129"/>
      <c r="J47" s="129"/>
      <c r="K47" s="88"/>
    </row>
    <row r="48" spans="2:12" x14ac:dyDescent="0.2">
      <c r="B48" s="55" t="s">
        <v>76</v>
      </c>
      <c r="C48" s="1">
        <v>624000</v>
      </c>
      <c r="D48" s="57">
        <v>-4.9700000000000001E-2</v>
      </c>
      <c r="G48" s="57">
        <f>C48/C47</f>
        <v>0.70668176670441674</v>
      </c>
      <c r="H48" s="128" t="s">
        <v>88</v>
      </c>
      <c r="I48" s="129"/>
      <c r="J48" s="129"/>
      <c r="K48" s="88"/>
    </row>
    <row r="49" spans="2:11" x14ac:dyDescent="0.2">
      <c r="B49" s="55" t="s">
        <v>77</v>
      </c>
      <c r="C49" s="1">
        <v>214799</v>
      </c>
      <c r="D49" s="57">
        <v>-0.1</v>
      </c>
      <c r="G49" s="57">
        <f>C49/C48</f>
        <v>0.34422916666666664</v>
      </c>
      <c r="H49" s="128" t="s">
        <v>90</v>
      </c>
      <c r="I49" s="129"/>
      <c r="J49" s="129"/>
      <c r="K49" s="88"/>
    </row>
    <row r="50" spans="2:11" x14ac:dyDescent="0.2">
      <c r="B50" s="55" t="s">
        <v>81</v>
      </c>
      <c r="C50" s="1">
        <v>1247738</v>
      </c>
      <c r="D50" s="57">
        <v>0.219</v>
      </c>
      <c r="G50" s="57">
        <f>C50/C49</f>
        <v>5.8088631697540487</v>
      </c>
      <c r="H50" s="128" t="s">
        <v>89</v>
      </c>
      <c r="I50" s="129"/>
      <c r="J50" s="129"/>
      <c r="K50" s="88"/>
    </row>
    <row r="51" spans="2:11" x14ac:dyDescent="0.2">
      <c r="B51" s="55" t="s">
        <v>20</v>
      </c>
      <c r="C51" s="1">
        <v>112604</v>
      </c>
      <c r="D51" s="57" t="s">
        <v>33</v>
      </c>
      <c r="G51" s="57">
        <f>C51/C50</f>
        <v>9.0246510084649179E-2</v>
      </c>
    </row>
    <row r="52" spans="2:11" x14ac:dyDescent="0.2">
      <c r="B52" s="51"/>
      <c r="C52" s="1"/>
      <c r="D52" s="57"/>
    </row>
    <row r="53" spans="2:11" x14ac:dyDescent="0.2">
      <c r="B53" s="58" t="s">
        <v>9</v>
      </c>
      <c r="C53" s="52">
        <f>SUM(C54:C61)</f>
        <v>4259361</v>
      </c>
      <c r="D53" s="68"/>
      <c r="E53" s="59"/>
      <c r="F53" s="59"/>
      <c r="G53" s="54">
        <f>C53/'Automotive Data 2012'!$E$20</f>
        <v>0.29430923689229155</v>
      </c>
    </row>
    <row r="54" spans="2:11" x14ac:dyDescent="0.2">
      <c r="B54" s="55" t="s">
        <v>79</v>
      </c>
      <c r="C54" s="1">
        <v>641700</v>
      </c>
      <c r="D54" s="57">
        <v>-5.8999999999999997E-2</v>
      </c>
      <c r="G54" s="57">
        <f>C54/$C$53</f>
        <v>0.15065640127709298</v>
      </c>
      <c r="H54" s="128" t="s">
        <v>95</v>
      </c>
      <c r="I54" s="129"/>
      <c r="J54" s="129"/>
      <c r="K54" s="88"/>
    </row>
    <row r="55" spans="2:11" x14ac:dyDescent="0.2">
      <c r="B55" s="55" t="s">
        <v>80</v>
      </c>
      <c r="C55" s="1">
        <v>421385</v>
      </c>
      <c r="D55" s="57">
        <v>1.2999999999999999E-2</v>
      </c>
      <c r="G55" s="57">
        <f t="shared" ref="G55:G61" si="1">C55/$C$53</f>
        <v>9.8931506392625559E-2</v>
      </c>
      <c r="H55" s="128" t="s">
        <v>95</v>
      </c>
      <c r="I55" s="129"/>
      <c r="J55" s="129"/>
      <c r="K55" s="88"/>
    </row>
    <row r="56" spans="2:11" x14ac:dyDescent="0.2">
      <c r="B56" s="55" t="s">
        <v>87</v>
      </c>
      <c r="C56" s="1">
        <v>2008500</v>
      </c>
      <c r="D56" s="57">
        <v>-0.156</v>
      </c>
      <c r="G56" s="57">
        <f t="shared" si="1"/>
        <v>0.47154960568028864</v>
      </c>
      <c r="H56" s="128" t="s">
        <v>95</v>
      </c>
      <c r="I56" s="129"/>
      <c r="J56" s="129"/>
      <c r="K56" s="88"/>
    </row>
    <row r="57" spans="2:11" x14ac:dyDescent="0.2">
      <c r="B57" s="55" t="s">
        <v>82</v>
      </c>
      <c r="C57" s="1">
        <f>26028</f>
        <v>26028</v>
      </c>
      <c r="D57" s="57">
        <v>-0.06</v>
      </c>
      <c r="G57" s="57">
        <f t="shared" si="1"/>
        <v>6.1107757712952722E-3</v>
      </c>
      <c r="H57" s="128" t="s">
        <v>95</v>
      </c>
      <c r="I57" s="129"/>
      <c r="J57" s="129"/>
      <c r="K57" s="88"/>
    </row>
    <row r="58" spans="2:11" x14ac:dyDescent="0.2">
      <c r="B58" s="55" t="s">
        <v>85</v>
      </c>
      <c r="C58" s="1">
        <v>162004</v>
      </c>
      <c r="D58" s="57">
        <v>0.01</v>
      </c>
      <c r="G58" s="57">
        <f t="shared" si="1"/>
        <v>3.8034813203201137E-2</v>
      </c>
      <c r="H58" s="128" t="s">
        <v>95</v>
      </c>
      <c r="I58" s="129"/>
      <c r="J58" s="129"/>
      <c r="K58" s="88"/>
    </row>
    <row r="59" spans="2:11" x14ac:dyDescent="0.2">
      <c r="B59" s="55" t="s">
        <v>86</v>
      </c>
      <c r="C59" s="1">
        <v>494800</v>
      </c>
      <c r="D59" s="57">
        <v>0.22500000000000001</v>
      </c>
      <c r="G59" s="57">
        <f t="shared" si="1"/>
        <v>0.11616765989076765</v>
      </c>
      <c r="H59" s="128" t="s">
        <v>95</v>
      </c>
      <c r="I59" s="129"/>
      <c r="J59" s="129"/>
      <c r="K59" s="88"/>
    </row>
    <row r="60" spans="2:11" x14ac:dyDescent="0.2">
      <c r="B60" s="55" t="s">
        <v>92</v>
      </c>
      <c r="C60" s="1">
        <v>448500</v>
      </c>
      <c r="D60" s="57">
        <v>-0.13700000000000001</v>
      </c>
      <c r="G60" s="57">
        <f t="shared" si="1"/>
        <v>0.1052974847635596</v>
      </c>
      <c r="H60" s="128" t="s">
        <v>95</v>
      </c>
      <c r="I60" s="129"/>
      <c r="J60" s="129"/>
      <c r="K60" s="88"/>
    </row>
    <row r="61" spans="2:11" x14ac:dyDescent="0.2">
      <c r="B61" s="55" t="s">
        <v>20</v>
      </c>
      <c r="C61" s="1">
        <v>56444</v>
      </c>
      <c r="D61" s="57" t="s">
        <v>33</v>
      </c>
      <c r="G61" s="57">
        <f t="shared" si="1"/>
        <v>1.3251753021169137E-2</v>
      </c>
      <c r="H61" s="128" t="s">
        <v>95</v>
      </c>
      <c r="I61" s="129"/>
      <c r="J61" s="129"/>
      <c r="K61" s="88"/>
    </row>
    <row r="62" spans="2:11" ht="14.45" customHeight="1" x14ac:dyDescent="0.2">
      <c r="B62" s="51"/>
      <c r="C62" s="1"/>
    </row>
    <row r="63" spans="2:11" x14ac:dyDescent="0.2">
      <c r="B63" s="58" t="s">
        <v>14</v>
      </c>
      <c r="C63" s="1">
        <f>SUM(C64:C66)</f>
        <v>567822</v>
      </c>
      <c r="D63" s="69"/>
      <c r="G63" s="54">
        <f>C63/'Automotive Data 2012'!$E$20</f>
        <v>3.9234819380337745E-2</v>
      </c>
    </row>
    <row r="64" spans="2:11" x14ac:dyDescent="0.2">
      <c r="B64" s="55" t="s">
        <v>91</v>
      </c>
      <c r="C64" s="1">
        <v>404139</v>
      </c>
      <c r="D64" s="57">
        <v>8.2000000000000003E-2</v>
      </c>
      <c r="G64" s="57">
        <f>C64/$C$63</f>
        <v>0.71173536777370372</v>
      </c>
      <c r="H64" s="128" t="s">
        <v>95</v>
      </c>
      <c r="I64" s="129"/>
      <c r="J64" s="129"/>
      <c r="K64" s="88"/>
    </row>
    <row r="65" spans="2:11" x14ac:dyDescent="0.2">
      <c r="B65" s="55" t="s">
        <v>94</v>
      </c>
      <c r="C65" s="1">
        <v>24000</v>
      </c>
      <c r="D65" s="57" t="s">
        <v>33</v>
      </c>
      <c r="G65" s="57">
        <f>C65/$C$63</f>
        <v>4.2266766698014518E-2</v>
      </c>
      <c r="H65" s="128" t="s">
        <v>95</v>
      </c>
      <c r="I65" s="129"/>
      <c r="J65" s="129"/>
      <c r="K65" s="88"/>
    </row>
    <row r="66" spans="2:11" x14ac:dyDescent="0.2">
      <c r="B66" s="55" t="s">
        <v>20</v>
      </c>
      <c r="C66" s="1">
        <f>163683-24000</f>
        <v>139683</v>
      </c>
      <c r="D66" s="62" t="s">
        <v>33</v>
      </c>
      <c r="G66" s="57">
        <f>C66/$C$63</f>
        <v>0.24599786552828176</v>
      </c>
      <c r="H66" s="128"/>
      <c r="I66" s="129"/>
      <c r="J66" s="129"/>
      <c r="K66" s="88"/>
    </row>
    <row r="67" spans="2:11" x14ac:dyDescent="0.2">
      <c r="B67" s="51"/>
      <c r="C67" s="1"/>
    </row>
    <row r="68" spans="2:11" x14ac:dyDescent="0.2">
      <c r="B68" s="58" t="s">
        <v>107</v>
      </c>
      <c r="C68" s="1">
        <f>SUM(C69:C70)</f>
        <v>1260405</v>
      </c>
      <c r="D68" s="69"/>
      <c r="G68" s="54">
        <f>C68/'Automotive Data 2012'!$E$20</f>
        <v>8.7090254553494922E-2</v>
      </c>
    </row>
    <row r="69" spans="2:11" ht="13.9" customHeight="1" x14ac:dyDescent="0.2">
      <c r="B69" s="55" t="s">
        <v>98</v>
      </c>
      <c r="C69" s="1">
        <v>461618</v>
      </c>
      <c r="D69" s="62">
        <v>30.1</v>
      </c>
      <c r="G69" s="57">
        <f>C69/$C$68</f>
        <v>0.36624577020878207</v>
      </c>
      <c r="H69" s="128" t="s">
        <v>93</v>
      </c>
      <c r="I69" s="129"/>
      <c r="J69" s="129"/>
      <c r="K69" s="88"/>
    </row>
    <row r="70" spans="2:11" x14ac:dyDescent="0.2">
      <c r="B70" s="55" t="s">
        <v>97</v>
      </c>
      <c r="C70" s="1">
        <v>798787</v>
      </c>
      <c r="D70" s="62" t="s">
        <v>33</v>
      </c>
      <c r="G70" s="57">
        <f>C70/$C$68</f>
        <v>0.63375422979121787</v>
      </c>
      <c r="H70" s="128" t="s">
        <v>102</v>
      </c>
      <c r="I70" s="129"/>
      <c r="J70" s="129"/>
      <c r="K70" s="88"/>
    </row>
    <row r="71" spans="2:11" x14ac:dyDescent="0.2">
      <c r="B71" s="55" t="s">
        <v>20</v>
      </c>
      <c r="C71" s="56"/>
    </row>
  </sheetData>
  <sheetProtection password="B6F8" sheet="1" objects="1" scenarios="1"/>
  <mergeCells count="35">
    <mergeCell ref="C7:D7"/>
    <mergeCell ref="E7:F7"/>
    <mergeCell ref="C6:F6"/>
    <mergeCell ref="H6:J8"/>
    <mergeCell ref="H10:J10"/>
    <mergeCell ref="G6:G8"/>
    <mergeCell ref="H12:J12"/>
    <mergeCell ref="H13:J13"/>
    <mergeCell ref="H16:J16"/>
    <mergeCell ref="H19:J19"/>
    <mergeCell ref="H22:J22"/>
    <mergeCell ref="H47:J47"/>
    <mergeCell ref="H48:J48"/>
    <mergeCell ref="H49:J49"/>
    <mergeCell ref="H50:J50"/>
    <mergeCell ref="H25:J25"/>
    <mergeCell ref="H28:J28"/>
    <mergeCell ref="H41:J41"/>
    <mergeCell ref="H42:J42"/>
    <mergeCell ref="H70:J70"/>
    <mergeCell ref="H65:J65"/>
    <mergeCell ref="C33:D33"/>
    <mergeCell ref="C34:D34"/>
    <mergeCell ref="H59:J59"/>
    <mergeCell ref="H60:J60"/>
    <mergeCell ref="H61:J61"/>
    <mergeCell ref="H64:J64"/>
    <mergeCell ref="H69:J69"/>
    <mergeCell ref="H66:J66"/>
    <mergeCell ref="H54:J54"/>
    <mergeCell ref="H55:J55"/>
    <mergeCell ref="H56:J56"/>
    <mergeCell ref="H57:J57"/>
    <mergeCell ref="H58:J58"/>
    <mergeCell ref="H43:J43"/>
  </mergeCells>
  <phoneticPr fontId="35" type="noConversion"/>
  <hyperlinks>
    <hyperlink ref="H10" r:id="rId1"/>
    <hyperlink ref="H16" r:id="rId2"/>
    <hyperlink ref="H13" r:id="rId3" location="image"/>
    <hyperlink ref="H19:H22" r:id="rId4" display="www.wiwo.de/unternehmen/auto/absatzmarkt-asien-wie-sich-bmw-und-co-in-china-und-indien-schlagen/6026892.html"/>
    <hyperlink ref="H25" r:id="rId5"/>
    <hyperlink ref="H28" r:id="rId6"/>
    <hyperlink ref="H43" r:id="rId7"/>
    <hyperlink ref="H42" r:id="rId8"/>
    <hyperlink ref="H41" r:id="rId9"/>
    <hyperlink ref="I42" r:id="rId10"/>
    <hyperlink ref="H48" r:id="rId11"/>
    <hyperlink ref="H50" r:id="rId12"/>
    <hyperlink ref="H49" r:id="rId13"/>
    <hyperlink ref="H69" r:id="rId14"/>
    <hyperlink ref="H54" r:id="rId15"/>
    <hyperlink ref="H55:H61" r:id="rId16" display="http://www.reuters.com/article/2012/01/17/autos-china-idUSL3E8CH0V920120117"/>
    <hyperlink ref="H47" r:id="rId17"/>
    <hyperlink ref="H12" r:id="rId18"/>
    <hyperlink ref="H64" r:id="rId19"/>
    <hyperlink ref="H70" r:id="rId20"/>
    <hyperlink ref="H65" r:id="rId21"/>
  </hyperlinks>
  <pageMargins left="0.70866141732283472" right="0.70866141732283472" top="0.74803149606299213" bottom="0.74803149606299213" header="0.31496062992125984" footer="0.31496062992125984"/>
  <pageSetup paperSize="9" scale="91" orientation="landscape" horizontalDpi="300" verticalDpi="300" r:id="rId22"/>
  <rowBreaks count="1" manualBreakCount="1">
    <brk id="37" max="33" man="1"/>
  </rowBreaks>
  <colBreaks count="3" manualBreakCount="3">
    <brk id="11" max="36" man="1"/>
    <brk id="11" min="37" max="76" man="1"/>
    <brk id="23" max="36" man="1"/>
  </colBreaks>
  <drawing r:id="rId23"/>
  <legacyDrawing r:id="rId2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35"/>
  <sheetViews>
    <sheetView workbookViewId="0">
      <selection activeCell="J35" sqref="J35"/>
    </sheetView>
  </sheetViews>
  <sheetFormatPr defaultRowHeight="12.75" x14ac:dyDescent="0.2"/>
  <cols>
    <col min="1" max="1" width="12.85546875" bestFit="1" customWidth="1"/>
    <col min="2" max="2" width="18.7109375" bestFit="1" customWidth="1"/>
    <col min="3" max="3" width="10.5703125" bestFit="1" customWidth="1"/>
    <col min="4" max="4" width="10" bestFit="1" customWidth="1"/>
    <col min="5" max="5" width="13" customWidth="1"/>
  </cols>
  <sheetData>
    <row r="1" spans="1:5" x14ac:dyDescent="0.2">
      <c r="A1" t="s">
        <v>119</v>
      </c>
      <c r="B1" t="s">
        <v>120</v>
      </c>
      <c r="C1" t="s">
        <v>121</v>
      </c>
      <c r="D1" t="s">
        <v>122</v>
      </c>
      <c r="E1" t="s">
        <v>123</v>
      </c>
    </row>
    <row r="2" spans="1:5" x14ac:dyDescent="0.2">
      <c r="A2" s="86" t="s">
        <v>124</v>
      </c>
      <c r="B2" s="86" t="s">
        <v>125</v>
      </c>
      <c r="C2" s="87">
        <v>41156</v>
      </c>
      <c r="D2" s="86" t="s">
        <v>126</v>
      </c>
      <c r="E2" s="91">
        <v>1.2579</v>
      </c>
    </row>
    <row r="3" spans="1:5" x14ac:dyDescent="0.2">
      <c r="A3" s="86" t="s">
        <v>124</v>
      </c>
      <c r="B3" s="86" t="s">
        <v>125</v>
      </c>
      <c r="C3" s="87">
        <v>41156</v>
      </c>
      <c r="D3" s="86" t="s">
        <v>127</v>
      </c>
      <c r="E3" s="91">
        <v>98.58</v>
      </c>
    </row>
    <row r="4" spans="1:5" x14ac:dyDescent="0.2">
      <c r="A4" s="86" t="s">
        <v>124</v>
      </c>
      <c r="B4" s="86" t="s">
        <v>125</v>
      </c>
      <c r="C4" s="87">
        <v>41156</v>
      </c>
      <c r="D4" s="86" t="s">
        <v>128</v>
      </c>
      <c r="E4" s="91">
        <v>1.9558</v>
      </c>
    </row>
    <row r="5" spans="1:5" x14ac:dyDescent="0.2">
      <c r="A5" s="86" t="s">
        <v>124</v>
      </c>
      <c r="B5" s="86" t="s">
        <v>125</v>
      </c>
      <c r="C5" s="87">
        <v>41156</v>
      </c>
      <c r="D5" s="86" t="s">
        <v>129</v>
      </c>
      <c r="E5" s="91">
        <v>24.88</v>
      </c>
    </row>
    <row r="6" spans="1:5" x14ac:dyDescent="0.2">
      <c r="A6" s="86" t="s">
        <v>124</v>
      </c>
      <c r="B6" s="86" t="s">
        <v>125</v>
      </c>
      <c r="C6" s="87">
        <v>41156</v>
      </c>
      <c r="D6" s="86" t="s">
        <v>130</v>
      </c>
      <c r="E6" s="91">
        <v>7.4509999999999996</v>
      </c>
    </row>
    <row r="7" spans="1:5" x14ac:dyDescent="0.2">
      <c r="A7" s="86" t="s">
        <v>124</v>
      </c>
      <c r="B7" s="86" t="s">
        <v>125</v>
      </c>
      <c r="C7" s="87">
        <v>41156</v>
      </c>
      <c r="D7" s="86" t="s">
        <v>131</v>
      </c>
      <c r="E7" s="91">
        <v>0.79210000000000003</v>
      </c>
    </row>
    <row r="8" spans="1:5" x14ac:dyDescent="0.2">
      <c r="A8" s="86" t="s">
        <v>124</v>
      </c>
      <c r="B8" s="86" t="s">
        <v>125</v>
      </c>
      <c r="C8" s="87">
        <v>41156</v>
      </c>
      <c r="D8" s="86" t="s">
        <v>132</v>
      </c>
      <c r="E8" s="91">
        <v>284.75</v>
      </c>
    </row>
    <row r="9" spans="1:5" x14ac:dyDescent="0.2">
      <c r="A9" s="86" t="s">
        <v>124</v>
      </c>
      <c r="B9" s="86" t="s">
        <v>125</v>
      </c>
      <c r="C9" s="87">
        <v>41156</v>
      </c>
      <c r="D9" s="86" t="s">
        <v>133</v>
      </c>
      <c r="E9" s="91">
        <v>3.4527999999999999</v>
      </c>
    </row>
    <row r="10" spans="1:5" x14ac:dyDescent="0.2">
      <c r="A10" s="86" t="s">
        <v>124</v>
      </c>
      <c r="B10" s="86" t="s">
        <v>125</v>
      </c>
      <c r="C10" s="87">
        <v>41156</v>
      </c>
      <c r="D10" s="86" t="s">
        <v>134</v>
      </c>
      <c r="E10" s="91">
        <v>0.69630000000000003</v>
      </c>
    </row>
    <row r="11" spans="1:5" x14ac:dyDescent="0.2">
      <c r="A11" s="86" t="s">
        <v>124</v>
      </c>
      <c r="B11" s="86" t="s">
        <v>125</v>
      </c>
      <c r="C11" s="87">
        <v>41156</v>
      </c>
      <c r="D11" s="86" t="s">
        <v>135</v>
      </c>
      <c r="E11" s="91">
        <v>4.1973000000000003</v>
      </c>
    </row>
    <row r="12" spans="1:5" x14ac:dyDescent="0.2">
      <c r="A12" s="86" t="s">
        <v>124</v>
      </c>
      <c r="B12" s="86" t="s">
        <v>125</v>
      </c>
      <c r="C12" s="87">
        <v>41156</v>
      </c>
      <c r="D12" s="86" t="s">
        <v>136</v>
      </c>
      <c r="E12" s="91">
        <v>4.4915000000000003</v>
      </c>
    </row>
    <row r="13" spans="1:5" x14ac:dyDescent="0.2">
      <c r="A13" s="86" t="s">
        <v>124</v>
      </c>
      <c r="B13" s="86" t="s">
        <v>125</v>
      </c>
      <c r="C13" s="87">
        <v>41156</v>
      </c>
      <c r="D13" s="86" t="s">
        <v>137</v>
      </c>
      <c r="E13" s="91">
        <v>8.4075000000000006</v>
      </c>
    </row>
    <row r="14" spans="1:5" x14ac:dyDescent="0.2">
      <c r="A14" s="86" t="s">
        <v>124</v>
      </c>
      <c r="B14" s="86" t="s">
        <v>125</v>
      </c>
      <c r="C14" s="87">
        <v>41156</v>
      </c>
      <c r="D14" s="86" t="s">
        <v>138</v>
      </c>
      <c r="E14" s="91">
        <v>1.2010000000000001</v>
      </c>
    </row>
    <row r="15" spans="1:5" x14ac:dyDescent="0.2">
      <c r="A15" s="86" t="s">
        <v>124</v>
      </c>
      <c r="B15" s="86" t="s">
        <v>125</v>
      </c>
      <c r="C15" s="87">
        <v>41156</v>
      </c>
      <c r="D15" s="86" t="s">
        <v>139</v>
      </c>
      <c r="E15" s="91">
        <v>7.2889999999999997</v>
      </c>
    </row>
    <row r="16" spans="1:5" x14ac:dyDescent="0.2">
      <c r="A16" s="86" t="s">
        <v>124</v>
      </c>
      <c r="B16" s="86" t="s">
        <v>125</v>
      </c>
      <c r="C16" s="87">
        <v>41156</v>
      </c>
      <c r="D16" s="86" t="s">
        <v>140</v>
      </c>
      <c r="E16" s="91">
        <v>7.4725000000000001</v>
      </c>
    </row>
    <row r="17" spans="1:5" x14ac:dyDescent="0.2">
      <c r="A17" s="86" t="s">
        <v>124</v>
      </c>
      <c r="B17" s="86" t="s">
        <v>125</v>
      </c>
      <c r="C17" s="87">
        <v>41156</v>
      </c>
      <c r="D17" s="86" t="s">
        <v>141</v>
      </c>
      <c r="E17" s="91">
        <v>40.494</v>
      </c>
    </row>
    <row r="18" spans="1:5" x14ac:dyDescent="0.2">
      <c r="A18" s="86" t="s">
        <v>124</v>
      </c>
      <c r="B18" s="86" t="s">
        <v>125</v>
      </c>
      <c r="C18" s="87">
        <v>41156</v>
      </c>
      <c r="D18" s="86" t="s">
        <v>142</v>
      </c>
      <c r="E18" s="91">
        <v>2.2881</v>
      </c>
    </row>
    <row r="19" spans="1:5" x14ac:dyDescent="0.2">
      <c r="A19" s="86" t="s">
        <v>124</v>
      </c>
      <c r="B19" s="86" t="s">
        <v>125</v>
      </c>
      <c r="C19" s="87">
        <v>41156</v>
      </c>
      <c r="D19" s="86" t="s">
        <v>143</v>
      </c>
      <c r="E19" s="91">
        <v>1.2266999999999999</v>
      </c>
    </row>
    <row r="20" spans="1:5" x14ac:dyDescent="0.2">
      <c r="A20" s="86" t="s">
        <v>124</v>
      </c>
      <c r="B20" s="86" t="s">
        <v>125</v>
      </c>
      <c r="C20" s="87">
        <v>41156</v>
      </c>
      <c r="D20" s="86" t="s">
        <v>144</v>
      </c>
      <c r="E20" s="91">
        <v>2.5548000000000002</v>
      </c>
    </row>
    <row r="21" spans="1:5" x14ac:dyDescent="0.2">
      <c r="A21" s="86" t="s">
        <v>124</v>
      </c>
      <c r="B21" s="86" t="s">
        <v>125</v>
      </c>
      <c r="C21" s="87">
        <v>41156</v>
      </c>
      <c r="D21" s="86" t="s">
        <v>145</v>
      </c>
      <c r="E21" s="91">
        <v>1.2390000000000001</v>
      </c>
    </row>
    <row r="22" spans="1:5" x14ac:dyDescent="0.2">
      <c r="A22" s="86" t="s">
        <v>124</v>
      </c>
      <c r="B22" s="86" t="s">
        <v>125</v>
      </c>
      <c r="C22" s="87">
        <v>41156</v>
      </c>
      <c r="D22" s="86" t="s">
        <v>146</v>
      </c>
      <c r="E22" s="91">
        <v>7.9843000000000002</v>
      </c>
    </row>
    <row r="23" spans="1:5" x14ac:dyDescent="0.2">
      <c r="A23" s="86" t="s">
        <v>124</v>
      </c>
      <c r="B23" s="86" t="s">
        <v>125</v>
      </c>
      <c r="C23" s="87">
        <v>41156</v>
      </c>
      <c r="D23" s="86" t="s">
        <v>147</v>
      </c>
      <c r="E23" s="91">
        <v>9.7568000000000001</v>
      </c>
    </row>
    <row r="24" spans="1:5" x14ac:dyDescent="0.2">
      <c r="A24" s="86" t="s">
        <v>124</v>
      </c>
      <c r="B24" s="86" t="s">
        <v>125</v>
      </c>
      <c r="C24" s="87">
        <v>41156</v>
      </c>
      <c r="D24" s="86" t="s">
        <v>148</v>
      </c>
      <c r="E24" s="91">
        <v>12042.66</v>
      </c>
    </row>
    <row r="25" spans="1:5" x14ac:dyDescent="0.2">
      <c r="A25" s="86" t="s">
        <v>124</v>
      </c>
      <c r="B25" s="86" t="s">
        <v>125</v>
      </c>
      <c r="C25" s="87">
        <v>41156</v>
      </c>
      <c r="D25" s="86" t="s">
        <v>149</v>
      </c>
      <c r="E25" s="91">
        <v>5.0528000000000004</v>
      </c>
    </row>
    <row r="26" spans="1:5" x14ac:dyDescent="0.2">
      <c r="A26" s="86" t="s">
        <v>124</v>
      </c>
      <c r="B26" s="86" t="s">
        <v>125</v>
      </c>
      <c r="C26" s="87">
        <v>41156</v>
      </c>
      <c r="D26" s="86" t="s">
        <v>150</v>
      </c>
      <c r="E26" s="91">
        <v>70.016000000000005</v>
      </c>
    </row>
    <row r="27" spans="1:5" x14ac:dyDescent="0.2">
      <c r="A27" s="86" t="s">
        <v>124</v>
      </c>
      <c r="B27" s="86" t="s">
        <v>125</v>
      </c>
      <c r="C27" s="87">
        <v>41156</v>
      </c>
      <c r="D27" s="86" t="s">
        <v>151</v>
      </c>
      <c r="E27" s="91">
        <v>1425.56</v>
      </c>
    </row>
    <row r="28" spans="1:5" x14ac:dyDescent="0.2">
      <c r="A28" s="86" t="s">
        <v>124</v>
      </c>
      <c r="B28" s="86" t="s">
        <v>125</v>
      </c>
      <c r="C28" s="87">
        <v>41156</v>
      </c>
      <c r="D28" s="86" t="s">
        <v>152</v>
      </c>
      <c r="E28" s="91">
        <v>16.5518</v>
      </c>
    </row>
    <row r="29" spans="1:5" x14ac:dyDescent="0.2">
      <c r="A29" s="86" t="s">
        <v>124</v>
      </c>
      <c r="B29" s="86" t="s">
        <v>125</v>
      </c>
      <c r="C29" s="87">
        <v>41156</v>
      </c>
      <c r="D29" s="86" t="s">
        <v>153</v>
      </c>
      <c r="E29" s="91">
        <v>3.9087000000000001</v>
      </c>
    </row>
    <row r="30" spans="1:5" x14ac:dyDescent="0.2">
      <c r="A30" s="86" t="s">
        <v>124</v>
      </c>
      <c r="B30" s="86" t="s">
        <v>125</v>
      </c>
      <c r="C30" s="87">
        <v>41156</v>
      </c>
      <c r="D30" s="86" t="s">
        <v>154</v>
      </c>
      <c r="E30" s="91">
        <v>1.5818000000000001</v>
      </c>
    </row>
    <row r="31" spans="1:5" x14ac:dyDescent="0.2">
      <c r="A31" s="86" t="s">
        <v>124</v>
      </c>
      <c r="B31" s="86" t="s">
        <v>125</v>
      </c>
      <c r="C31" s="87">
        <v>41156</v>
      </c>
      <c r="D31" s="86" t="s">
        <v>155</v>
      </c>
      <c r="E31" s="91">
        <v>52.670999999999999</v>
      </c>
    </row>
    <row r="32" spans="1:5" x14ac:dyDescent="0.2">
      <c r="A32" s="86" t="s">
        <v>124</v>
      </c>
      <c r="B32" s="86" t="s">
        <v>125</v>
      </c>
      <c r="C32" s="87">
        <v>41156</v>
      </c>
      <c r="D32" s="86" t="s">
        <v>156</v>
      </c>
      <c r="E32" s="91">
        <v>1.5677000000000001</v>
      </c>
    </row>
    <row r="33" spans="1:5" x14ac:dyDescent="0.2">
      <c r="A33" s="86" t="s">
        <v>124</v>
      </c>
      <c r="B33" s="86" t="s">
        <v>125</v>
      </c>
      <c r="C33" s="87">
        <v>41156</v>
      </c>
      <c r="D33" s="86" t="s">
        <v>157</v>
      </c>
      <c r="E33" s="91">
        <v>39.246000000000002</v>
      </c>
    </row>
    <row r="34" spans="1:5" x14ac:dyDescent="0.2">
      <c r="A34" s="86" t="s">
        <v>124</v>
      </c>
      <c r="B34" s="86" t="s">
        <v>125</v>
      </c>
      <c r="C34" s="87">
        <v>41156</v>
      </c>
      <c r="D34" s="86" t="s">
        <v>158</v>
      </c>
      <c r="E34" s="91">
        <v>10.539</v>
      </c>
    </row>
    <row r="35" spans="1:5" x14ac:dyDescent="0.2">
      <c r="D35" t="s">
        <v>159</v>
      </c>
      <c r="E35" s="91">
        <v>1</v>
      </c>
    </row>
  </sheetData>
  <phoneticPr fontId="35" type="noConversion"/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E41" sqref="A14:E41"/>
    </sheetView>
  </sheetViews>
  <sheetFormatPr defaultRowHeight="12.75" x14ac:dyDescent="0.2"/>
  <cols>
    <col min="1" max="1" width="10.28515625" customWidth="1"/>
    <col min="2" max="2" width="5.7109375" customWidth="1"/>
    <col min="10" max="10" width="10" bestFit="1" customWidth="1"/>
  </cols>
  <sheetData>
    <row r="1" spans="1:10" x14ac:dyDescent="0.2">
      <c r="A1" t="s">
        <v>194</v>
      </c>
      <c r="B1" t="s">
        <v>194</v>
      </c>
      <c r="C1" t="s">
        <v>207</v>
      </c>
      <c r="D1" t="s">
        <v>207</v>
      </c>
      <c r="E1" t="s">
        <v>207</v>
      </c>
      <c r="F1" t="s">
        <v>207</v>
      </c>
      <c r="G1" t="s">
        <v>207</v>
      </c>
      <c r="H1" t="s">
        <v>207</v>
      </c>
      <c r="I1" t="s">
        <v>207</v>
      </c>
      <c r="J1" t="s">
        <v>207</v>
      </c>
    </row>
    <row r="2" spans="1:10" x14ac:dyDescent="0.2">
      <c r="A2" t="s">
        <v>162</v>
      </c>
      <c r="B2" s="92">
        <v>1</v>
      </c>
      <c r="C2" t="s">
        <v>195</v>
      </c>
      <c r="D2" t="s">
        <v>197</v>
      </c>
      <c r="E2" t="s">
        <v>199</v>
      </c>
      <c r="F2" t="s">
        <v>208</v>
      </c>
      <c r="G2" t="s">
        <v>210</v>
      </c>
      <c r="H2" t="s">
        <v>215</v>
      </c>
      <c r="I2" t="s">
        <v>220</v>
      </c>
      <c r="J2" s="92">
        <v>1</v>
      </c>
    </row>
    <row r="3" spans="1:10" x14ac:dyDescent="0.2">
      <c r="A3" t="s">
        <v>163</v>
      </c>
      <c r="B3" s="92">
        <v>2</v>
      </c>
      <c r="C3" t="s">
        <v>196</v>
      </c>
      <c r="D3" t="s">
        <v>198</v>
      </c>
      <c r="E3" t="s">
        <v>200</v>
      </c>
      <c r="F3" t="s">
        <v>204</v>
      </c>
      <c r="G3" t="s">
        <v>211</v>
      </c>
      <c r="H3" t="s">
        <v>216</v>
      </c>
      <c r="I3" t="s">
        <v>221</v>
      </c>
      <c r="J3" s="92">
        <v>2</v>
      </c>
    </row>
    <row r="4" spans="1:10" x14ac:dyDescent="0.2">
      <c r="A4" t="s">
        <v>164</v>
      </c>
      <c r="B4" s="92">
        <v>3</v>
      </c>
      <c r="E4" t="s">
        <v>201</v>
      </c>
      <c r="F4" t="s">
        <v>205</v>
      </c>
      <c r="G4" t="s">
        <v>212</v>
      </c>
      <c r="H4" t="s">
        <v>217</v>
      </c>
      <c r="I4" t="s">
        <v>222</v>
      </c>
      <c r="J4" s="92">
        <v>3</v>
      </c>
    </row>
    <row r="5" spans="1:10" x14ac:dyDescent="0.2">
      <c r="A5" t="s">
        <v>165</v>
      </c>
      <c r="B5" s="92">
        <v>4</v>
      </c>
      <c r="E5" t="s">
        <v>202</v>
      </c>
      <c r="F5" t="s">
        <v>209</v>
      </c>
      <c r="G5" t="s">
        <v>213</v>
      </c>
      <c r="H5" t="s">
        <v>218</v>
      </c>
      <c r="I5" t="s">
        <v>219</v>
      </c>
      <c r="J5" s="92">
        <v>4</v>
      </c>
    </row>
    <row r="6" spans="1:10" x14ac:dyDescent="0.2">
      <c r="A6" t="s">
        <v>166</v>
      </c>
      <c r="B6" s="92">
        <v>5</v>
      </c>
      <c r="E6" t="s">
        <v>203</v>
      </c>
      <c r="F6" t="s">
        <v>206</v>
      </c>
      <c r="G6" t="s">
        <v>214</v>
      </c>
      <c r="H6" t="s">
        <v>223</v>
      </c>
      <c r="J6" s="92">
        <v>5</v>
      </c>
    </row>
    <row r="7" spans="1:10" x14ac:dyDescent="0.2">
      <c r="A7" t="s">
        <v>171</v>
      </c>
      <c r="B7" s="92">
        <v>6</v>
      </c>
      <c r="H7" t="s">
        <v>219</v>
      </c>
    </row>
    <row r="8" spans="1:10" x14ac:dyDescent="0.2">
      <c r="A8" t="s">
        <v>170</v>
      </c>
      <c r="B8" s="92">
        <v>7</v>
      </c>
    </row>
    <row r="9" spans="1:10" x14ac:dyDescent="0.2">
      <c r="A9" t="s">
        <v>169</v>
      </c>
      <c r="B9" s="92">
        <v>8</v>
      </c>
    </row>
    <row r="10" spans="1:10" x14ac:dyDescent="0.2">
      <c r="A10" t="s">
        <v>172</v>
      </c>
      <c r="B10" s="92">
        <v>9</v>
      </c>
    </row>
    <row r="11" spans="1:10" x14ac:dyDescent="0.2">
      <c r="A11" t="s">
        <v>167</v>
      </c>
      <c r="B11" s="92">
        <v>10</v>
      </c>
    </row>
    <row r="12" spans="1:10" x14ac:dyDescent="0.2">
      <c r="A12" t="s">
        <v>173</v>
      </c>
      <c r="B12" s="92">
        <v>11</v>
      </c>
    </row>
    <row r="13" spans="1:10" x14ac:dyDescent="0.2">
      <c r="A13" t="s">
        <v>174</v>
      </c>
      <c r="B13" s="92">
        <v>12</v>
      </c>
    </row>
    <row r="14" spans="1:10" x14ac:dyDescent="0.2">
      <c r="A14" t="s">
        <v>175</v>
      </c>
    </row>
    <row r="15" spans="1:10" x14ac:dyDescent="0.2">
      <c r="A15" t="s">
        <v>176</v>
      </c>
    </row>
    <row r="16" spans="1:10" x14ac:dyDescent="0.2">
      <c r="A16" t="s">
        <v>168</v>
      </c>
    </row>
    <row r="17" spans="1:1" x14ac:dyDescent="0.2">
      <c r="A17" t="s">
        <v>177</v>
      </c>
    </row>
    <row r="18" spans="1:1" x14ac:dyDescent="0.2">
      <c r="A18" t="s">
        <v>178</v>
      </c>
    </row>
    <row r="19" spans="1:1" x14ac:dyDescent="0.2">
      <c r="A19" t="s">
        <v>179</v>
      </c>
    </row>
    <row r="20" spans="1:1" x14ac:dyDescent="0.2">
      <c r="A20" t="s">
        <v>180</v>
      </c>
    </row>
    <row r="21" spans="1:1" x14ac:dyDescent="0.2">
      <c r="A21" t="s">
        <v>181</v>
      </c>
    </row>
    <row r="22" spans="1:1" x14ac:dyDescent="0.2">
      <c r="A22" t="s">
        <v>182</v>
      </c>
    </row>
    <row r="23" spans="1:1" x14ac:dyDescent="0.2">
      <c r="A23" t="s">
        <v>183</v>
      </c>
    </row>
    <row r="24" spans="1:1" x14ac:dyDescent="0.2">
      <c r="A24" t="s">
        <v>184</v>
      </c>
    </row>
    <row r="25" spans="1:1" x14ac:dyDescent="0.2">
      <c r="A25" t="s">
        <v>185</v>
      </c>
    </row>
    <row r="26" spans="1:1" x14ac:dyDescent="0.2">
      <c r="A26" t="s">
        <v>186</v>
      </c>
    </row>
    <row r="27" spans="1:1" x14ac:dyDescent="0.2">
      <c r="A27" t="s">
        <v>187</v>
      </c>
    </row>
    <row r="28" spans="1:1" x14ac:dyDescent="0.2">
      <c r="A28" t="s">
        <v>188</v>
      </c>
    </row>
    <row r="29" spans="1:1" x14ac:dyDescent="0.2">
      <c r="A29" t="s">
        <v>189</v>
      </c>
    </row>
    <row r="30" spans="1:1" x14ac:dyDescent="0.2">
      <c r="A30" t="s">
        <v>190</v>
      </c>
    </row>
    <row r="31" spans="1:1" x14ac:dyDescent="0.2">
      <c r="A31" t="s">
        <v>191</v>
      </c>
    </row>
    <row r="32" spans="1:1" x14ac:dyDescent="0.2">
      <c r="A32" t="s">
        <v>192</v>
      </c>
    </row>
    <row r="33" spans="1:1" x14ac:dyDescent="0.2">
      <c r="A33" t="s">
        <v>193</v>
      </c>
    </row>
  </sheetData>
  <phoneticPr fontId="3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14</vt:i4>
      </vt:variant>
    </vt:vector>
  </HeadingPairs>
  <TitlesOfParts>
    <vt:vector size="19" baseType="lpstr">
      <vt:lpstr>German Car Makers</vt:lpstr>
      <vt:lpstr>Automotive Data 2012</vt:lpstr>
      <vt:lpstr>Automotive Data 2011 - Detailed</vt:lpstr>
      <vt:lpstr>Currency</vt:lpstr>
      <vt:lpstr>Data</vt:lpstr>
      <vt:lpstr>Currency</vt:lpstr>
      <vt:lpstr>Date</vt:lpstr>
      <vt:lpstr>Lifetime</vt:lpstr>
      <vt:lpstr>'Automotive Data 2011 - Detailed'!Print_Area</vt:lpstr>
      <vt:lpstr>'Automotive Data 2012'!Print_Area</vt:lpstr>
      <vt:lpstr>'German Car Makers'!Print_Area</vt:lpstr>
      <vt:lpstr>Survey1to5</vt:lpstr>
      <vt:lpstr>SurveyAcceptable</vt:lpstr>
      <vt:lpstr>SurveyCity</vt:lpstr>
      <vt:lpstr>SurveyDepartment</vt:lpstr>
      <vt:lpstr>SurveyDifficult</vt:lpstr>
      <vt:lpstr>SurveyGoodPoor</vt:lpstr>
      <vt:lpstr>SurveyIncoterm</vt:lpstr>
      <vt:lpstr>SurveyYesNo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</dc:creator>
  <cp:lastModifiedBy>Mathias</cp:lastModifiedBy>
  <cp:lastPrinted>2013-03-05T05:10:41Z</cp:lastPrinted>
  <dcterms:created xsi:type="dcterms:W3CDTF">2012-03-13T18:08:17Z</dcterms:created>
  <dcterms:modified xsi:type="dcterms:W3CDTF">2013-03-05T13:58:52Z</dcterms:modified>
</cp:coreProperties>
</file>