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90" yWindow="-45" windowWidth="9435" windowHeight="5175" tabRatio="850"/>
  </bookViews>
  <sheets>
    <sheet name="World Automobile Production" sheetId="1" r:id="rId1"/>
    <sheet name="Chin. Automotive Data 2012 - D" sheetId="3" state="hidden" r:id="rId2"/>
    <sheet name="Chin. Automotive Data 2012" sheetId="24" state="hidden" r:id="rId3"/>
    <sheet name="Prod. EU 2012" sheetId="21" state="hidden" r:id="rId4"/>
    <sheet name="North- &amp; South USA" sheetId="22" state="hidden" r:id="rId5"/>
    <sheet name="Data" sheetId="19" state="hidden" r:id="rId6"/>
    <sheet name="Rest of the World" sheetId="23" state="hidden" r:id="rId7"/>
  </sheets>
  <externalReferences>
    <externalReference r:id="rId8"/>
    <externalReference r:id="rId9"/>
  </externalReferences>
  <definedNames>
    <definedName name="__IntlFixup" hidden="1">TRUE</definedName>
    <definedName name="_Order1" hidden="1">0</definedName>
    <definedName name="ContactPill">[1]Data!$B$1:$B$6</definedName>
    <definedName name="Currency" localSheetId="2">[2]Currency!$D$1:$D$35</definedName>
    <definedName name="Currency">#REF!</definedName>
    <definedName name="Data.Dump" localSheetId="2" hidden="1">OFFSET([0]!Data.Top.Left,1,0)</definedName>
    <definedName name="Data.Dump" hidden="1">OFFSET([0]!Data.Top.Left,1,0)</definedName>
    <definedName name="Date" localSheetId="2">[2]Data!$A$1:$A$33</definedName>
    <definedName name="Date">Data!$A$1:$A$33</definedName>
    <definedName name="DeliveryTerm">[1]Data!$E$1:$E$13</definedName>
    <definedName name="HTML_CodePage" hidden="1">1252</definedName>
    <definedName name="HTML_Control" localSheetId="2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ifetime" localSheetId="2">[2]Data!$B$1:$B$13</definedName>
    <definedName name="Lifetime">Data!$B$1:$B$13</definedName>
    <definedName name="Macro1" localSheetId="2">'Chin. Automotive Data 2012'!Macro1</definedName>
    <definedName name="Macro1">[0]!Macro1</definedName>
    <definedName name="Macro2" localSheetId="2">'Chin. Automotive Data 2012'!Macro2</definedName>
    <definedName name="Macro2">[0]!Macro2</definedName>
    <definedName name="Material">[1]Data!$G$1:$G$4</definedName>
    <definedName name="Ownership" localSheetId="2" hidden="1">OFFSET([0]!Data.Top.Left,1,0)</definedName>
    <definedName name="Ownership" hidden="1">OFFSET([0]!Data.Top.Left,1,0)</definedName>
    <definedName name="_xlnm.Print_Area" localSheetId="2">'Chin. Automotive Data 2012'!$A$1:$Q$81</definedName>
    <definedName name="_xlnm.Print_Area" localSheetId="1">'Chin. Automotive Data 2012 - D'!$A$1:$AK$37,'Chin. Automotive Data 2012 - D'!$A$38:$Y$81</definedName>
    <definedName name="_xlnm.Print_Area" localSheetId="0">'World Automobile Production'!$A$1:$AA$156</definedName>
    <definedName name="Survey1to5" localSheetId="2">[2]Data!$J$1:$J$6</definedName>
    <definedName name="Survey1to5">Data!$J$1:$J$6</definedName>
    <definedName name="SurveyAcceptable" localSheetId="2">[2]Data!$F$1:$F$6</definedName>
    <definedName name="SurveyAcceptable">Data!$F$1:$F$6</definedName>
    <definedName name="SurveyCity" localSheetId="2">[2]Data!$H$1:$H$7</definedName>
    <definedName name="SurveyCity">Data!$H$1:$H$7</definedName>
    <definedName name="SurveyDepartment" localSheetId="2">[2]Data!$C$1:$C$3</definedName>
    <definedName name="SurveyDepartment">Data!$C$1:$C$3</definedName>
    <definedName name="SurveyDifficult" localSheetId="2">[2]Data!$G$1:$G$6</definedName>
    <definedName name="SurveyDifficult">Data!$G$1:$G$6</definedName>
    <definedName name="SurveyGoodPoor" localSheetId="2">[2]Data!$E$1:$E$6</definedName>
    <definedName name="SurveyGoodPoor">Data!$E$1:$E$6</definedName>
    <definedName name="SurveyIncoterm" localSheetId="2">[2]Data!$I$1:$I$5</definedName>
    <definedName name="SurveyIncoterm">Data!$I$1:$I$5</definedName>
    <definedName name="SurveyYesNo" localSheetId="2">[2]Data!$D$1:$D$3</definedName>
    <definedName name="SurveyYesNo">Data!$D$1:$D$3</definedName>
    <definedName name="Title" localSheetId="2">[1]Calculation!#REF!</definedName>
    <definedName name="Title">[1]Calculation!#REF!</definedName>
    <definedName name="Types">[1]Data!$A$1:$A$5</definedName>
    <definedName name="YesNo">[1]Data!$F$1:$F$3</definedName>
  </definedNames>
  <calcPr calcId="145621"/>
</workbook>
</file>

<file path=xl/calcChain.xml><?xml version="1.0" encoding="utf-8"?>
<calcChain xmlns="http://schemas.openxmlformats.org/spreadsheetml/2006/main">
  <c r="H12" i="3" l="1"/>
  <c r="G9" i="3"/>
  <c r="O22" i="24"/>
  <c r="O23" i="24" s="1"/>
  <c r="N22" i="24"/>
  <c r="J22" i="24"/>
  <c r="I20" i="24"/>
  <c r="P22" i="24" s="1"/>
  <c r="P23" i="24" s="1"/>
  <c r="H20" i="24"/>
  <c r="G20" i="24"/>
  <c r="K30" i="24" s="1"/>
  <c r="L30" i="24" s="1"/>
  <c r="F20" i="24"/>
  <c r="L22" i="24" s="1"/>
  <c r="L23" i="24" s="1"/>
  <c r="E20" i="24"/>
  <c r="K22" i="24" s="1"/>
  <c r="K23" i="24" s="1"/>
  <c r="D20" i="24"/>
  <c r="I14" i="24"/>
  <c r="F14" i="24"/>
  <c r="F7" i="24" s="1"/>
  <c r="L7" i="24" s="1"/>
  <c r="L8" i="24" s="1"/>
  <c r="I13" i="24"/>
  <c r="F13" i="24"/>
  <c r="F12" i="24"/>
  <c r="I11" i="24"/>
  <c r="I7" i="24" s="1"/>
  <c r="P7" i="24" s="1"/>
  <c r="P8" i="24" s="1"/>
  <c r="K7" i="24"/>
  <c r="H7" i="24"/>
  <c r="O7" i="24" s="1"/>
  <c r="G7" i="24"/>
  <c r="N7" i="24" s="1"/>
  <c r="E7" i="24"/>
  <c r="D7" i="24"/>
  <c r="J7" i="24" s="1"/>
  <c r="O8" i="24" l="1"/>
  <c r="K8" i="24"/>
  <c r="C9" i="3" l="1"/>
  <c r="E135" i="1"/>
  <c r="F135" i="1"/>
  <c r="D135" i="1"/>
  <c r="E127" i="1"/>
  <c r="F127" i="1"/>
  <c r="G127" i="1" s="1"/>
  <c r="E128" i="1"/>
  <c r="F128" i="1"/>
  <c r="F126" i="1" s="1"/>
  <c r="E129" i="1"/>
  <c r="F129" i="1"/>
  <c r="E130" i="1"/>
  <c r="F130" i="1"/>
  <c r="G130" i="1" s="1"/>
  <c r="E131" i="1"/>
  <c r="F131" i="1"/>
  <c r="G131" i="1" s="1"/>
  <c r="E132" i="1"/>
  <c r="F132" i="1"/>
  <c r="E133" i="1"/>
  <c r="F133" i="1"/>
  <c r="E134" i="1"/>
  <c r="F134" i="1"/>
  <c r="G134" i="1" s="1"/>
  <c r="D128" i="1"/>
  <c r="D129" i="1"/>
  <c r="D130" i="1"/>
  <c r="D131" i="1"/>
  <c r="D132" i="1"/>
  <c r="D133" i="1"/>
  <c r="D134" i="1"/>
  <c r="D127" i="1"/>
  <c r="B128" i="1"/>
  <c r="B129" i="1"/>
  <c r="B130" i="1"/>
  <c r="B131" i="1"/>
  <c r="B132" i="1"/>
  <c r="B133" i="1"/>
  <c r="B134" i="1"/>
  <c r="B127" i="1"/>
  <c r="E123" i="1"/>
  <c r="E124" i="1"/>
  <c r="E125" i="1"/>
  <c r="F125" i="1"/>
  <c r="D125" i="1"/>
  <c r="D124" i="1"/>
  <c r="D123" i="1"/>
  <c r="E119" i="1"/>
  <c r="F119" i="1"/>
  <c r="E120" i="1"/>
  <c r="E121" i="1"/>
  <c r="D120" i="1"/>
  <c r="D121" i="1"/>
  <c r="D119" i="1"/>
  <c r="F114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B117" i="1"/>
  <c r="B114" i="1"/>
  <c r="B115" i="1"/>
  <c r="B116" i="1"/>
  <c r="B111" i="1"/>
  <c r="B112" i="1"/>
  <c r="B113" i="1"/>
  <c r="B107" i="1"/>
  <c r="B108" i="1"/>
  <c r="B109" i="1"/>
  <c r="B110" i="1"/>
  <c r="B101" i="1"/>
  <c r="B102" i="1"/>
  <c r="B103" i="1"/>
  <c r="B104" i="1"/>
  <c r="B105" i="1"/>
  <c r="B106" i="1"/>
  <c r="B100" i="1"/>
  <c r="B99" i="1"/>
  <c r="D116" i="1"/>
  <c r="D109" i="1"/>
  <c r="D110" i="1"/>
  <c r="D111" i="1"/>
  <c r="D112" i="1"/>
  <c r="D113" i="1"/>
  <c r="D114" i="1"/>
  <c r="D115" i="1"/>
  <c r="G21" i="1"/>
  <c r="F24" i="1"/>
  <c r="D24" i="1"/>
  <c r="D5" i="1" s="1"/>
  <c r="E24" i="1"/>
  <c r="E5" i="1" s="1"/>
  <c r="D105" i="1"/>
  <c r="D106" i="1"/>
  <c r="D107" i="1"/>
  <c r="D108" i="1"/>
  <c r="D104" i="1"/>
  <c r="D103" i="1"/>
  <c r="D102" i="1"/>
  <c r="D101" i="1"/>
  <c r="D100" i="1"/>
  <c r="D99" i="1"/>
  <c r="G133" i="1"/>
  <c r="G132" i="1"/>
  <c r="G129" i="1"/>
  <c r="G128" i="1"/>
  <c r="E126" i="1"/>
  <c r="G81" i="1"/>
  <c r="E80" i="1"/>
  <c r="F80" i="1"/>
  <c r="D80" i="1"/>
  <c r="G79" i="1"/>
  <c r="E77" i="1"/>
  <c r="F77" i="1"/>
  <c r="D77" i="1"/>
  <c r="E73" i="1"/>
  <c r="F73" i="1"/>
  <c r="D73" i="1"/>
  <c r="G69" i="1"/>
  <c r="F72" i="1"/>
  <c r="F53" i="1" s="1"/>
  <c r="E72" i="1"/>
  <c r="E53" i="1" s="1"/>
  <c r="D72" i="1"/>
  <c r="D53" i="1" s="1"/>
  <c r="G87" i="1"/>
  <c r="E89" i="1"/>
  <c r="F89" i="1"/>
  <c r="D89" i="1"/>
  <c r="G16" i="23"/>
  <c r="G15" i="23"/>
  <c r="G14" i="23"/>
  <c r="G13" i="23"/>
  <c r="G7" i="23"/>
  <c r="G8" i="23"/>
  <c r="G9" i="23"/>
  <c r="G5" i="23"/>
  <c r="G6" i="23"/>
  <c r="F12" i="23"/>
  <c r="G12" i="23" s="1"/>
  <c r="E12" i="23"/>
  <c r="D12" i="23"/>
  <c r="G83" i="1"/>
  <c r="G85" i="1"/>
  <c r="G86" i="1"/>
  <c r="G84" i="1"/>
  <c r="G88" i="1"/>
  <c r="G82" i="1"/>
  <c r="G78" i="1"/>
  <c r="G76" i="1"/>
  <c r="G75" i="1"/>
  <c r="G74" i="1"/>
  <c r="G54" i="1"/>
  <c r="G71" i="1"/>
  <c r="G70" i="1"/>
  <c r="G68" i="1"/>
  <c r="G66" i="1"/>
  <c r="G65" i="1"/>
  <c r="G64" i="1"/>
  <c r="G63" i="1"/>
  <c r="G62" i="1"/>
  <c r="G55" i="1"/>
  <c r="G56" i="1"/>
  <c r="G57" i="1"/>
  <c r="G58" i="1"/>
  <c r="G59" i="1"/>
  <c r="E29" i="1"/>
  <c r="D29" i="1"/>
  <c r="E25" i="1"/>
  <c r="D25" i="1"/>
  <c r="D33" i="1"/>
  <c r="E42" i="1"/>
  <c r="F42" i="1"/>
  <c r="D42" i="1"/>
  <c r="E5" i="23"/>
  <c r="F5" i="23"/>
  <c r="D5" i="23"/>
  <c r="G39" i="1"/>
  <c r="F20" i="1"/>
  <c r="G20" i="1" s="1"/>
  <c r="F13" i="1"/>
  <c r="G13" i="1" s="1"/>
  <c r="F23" i="1"/>
  <c r="G23" i="1" s="1"/>
  <c r="F22" i="1"/>
  <c r="G22" i="1" s="1"/>
  <c r="F19" i="1"/>
  <c r="G19" i="1" s="1"/>
  <c r="F18" i="1"/>
  <c r="G18" i="1" s="1"/>
  <c r="F17" i="1"/>
  <c r="G17" i="1" s="1"/>
  <c r="F15" i="1"/>
  <c r="G15" i="1" s="1"/>
  <c r="F14" i="1"/>
  <c r="G14" i="1" s="1"/>
  <c r="F31" i="1"/>
  <c r="F124" i="1" s="1"/>
  <c r="F30" i="1"/>
  <c r="F123" i="1" s="1"/>
  <c r="F28" i="1"/>
  <c r="F121" i="1" s="1"/>
  <c r="F27" i="1"/>
  <c r="F120" i="1" s="1"/>
  <c r="G120" i="1" s="1"/>
  <c r="F108" i="1" l="1"/>
  <c r="G108" i="1" s="1"/>
  <c r="F107" i="1"/>
  <c r="G126" i="1"/>
  <c r="D98" i="1"/>
  <c r="F115" i="1"/>
  <c r="G115" i="1" s="1"/>
  <c r="G73" i="1"/>
  <c r="D117" i="1"/>
  <c r="E98" i="1"/>
  <c r="G80" i="1"/>
  <c r="G107" i="1"/>
  <c r="E117" i="1"/>
  <c r="F112" i="1"/>
  <c r="G112" i="1" s="1"/>
  <c r="G125" i="1"/>
  <c r="F122" i="1"/>
  <c r="F116" i="1"/>
  <c r="G116" i="1" s="1"/>
  <c r="E122" i="1"/>
  <c r="F111" i="1"/>
  <c r="G111" i="1" s="1"/>
  <c r="F110" i="1"/>
  <c r="F106" i="1"/>
  <c r="G106" i="1" s="1"/>
  <c r="F117" i="1"/>
  <c r="F113" i="1"/>
  <c r="G113" i="1" s="1"/>
  <c r="D118" i="1"/>
  <c r="E118" i="1"/>
  <c r="D126" i="1"/>
  <c r="D136" i="1" s="1"/>
  <c r="G123" i="1"/>
  <c r="G124" i="1"/>
  <c r="D122" i="1"/>
  <c r="G119" i="1"/>
  <c r="F118" i="1"/>
  <c r="G110" i="1"/>
  <c r="G114" i="1"/>
  <c r="G135" i="1"/>
  <c r="D90" i="1"/>
  <c r="G121" i="1"/>
  <c r="G77" i="1"/>
  <c r="G72" i="1"/>
  <c r="F29" i="1"/>
  <c r="D43" i="1"/>
  <c r="F25" i="1"/>
  <c r="D29" i="21"/>
  <c r="F7" i="1"/>
  <c r="F12" i="1"/>
  <c r="F11" i="1"/>
  <c r="F10" i="1"/>
  <c r="F9" i="1"/>
  <c r="F16" i="1"/>
  <c r="F8" i="1"/>
  <c r="F6" i="1"/>
  <c r="F99" i="1" s="1"/>
  <c r="G99" i="1" s="1"/>
  <c r="G118" i="1" l="1"/>
  <c r="G117" i="1"/>
  <c r="E136" i="1"/>
  <c r="G9" i="1"/>
  <c r="F102" i="1"/>
  <c r="G102" i="1" s="1"/>
  <c r="G7" i="1"/>
  <c r="F100" i="1"/>
  <c r="G100" i="1" s="1"/>
  <c r="G10" i="1"/>
  <c r="F103" i="1"/>
  <c r="G103" i="1" s="1"/>
  <c r="G16" i="1"/>
  <c r="F109" i="1"/>
  <c r="G109" i="1" s="1"/>
  <c r="G12" i="1"/>
  <c r="F105" i="1"/>
  <c r="G105" i="1" s="1"/>
  <c r="G8" i="1"/>
  <c r="F101" i="1"/>
  <c r="G101" i="1" s="1"/>
  <c r="G11" i="1"/>
  <c r="F104" i="1"/>
  <c r="G104" i="1" s="1"/>
  <c r="G122" i="1"/>
  <c r="F5" i="1"/>
  <c r="G6" i="1"/>
  <c r="G31" i="1"/>
  <c r="E33" i="1"/>
  <c r="E43" i="1" s="1"/>
  <c r="F33" i="1"/>
  <c r="G41" i="1"/>
  <c r="G40" i="1"/>
  <c r="G38" i="1"/>
  <c r="G37" i="1"/>
  <c r="G36" i="1"/>
  <c r="F98" i="1" l="1"/>
  <c r="F43" i="1"/>
  <c r="G25" i="1"/>
  <c r="G28" i="1"/>
  <c r="G27" i="1"/>
  <c r="G60" i="1"/>
  <c r="G53" i="1"/>
  <c r="G26" i="1"/>
  <c r="G29" i="1"/>
  <c r="G30" i="1"/>
  <c r="G33" i="1"/>
  <c r="G34" i="1"/>
  <c r="G35" i="1"/>
  <c r="G42" i="1"/>
  <c r="G98" i="1" l="1"/>
  <c r="F136" i="1"/>
  <c r="G136" i="1" s="1"/>
  <c r="F90" i="1"/>
  <c r="C68" i="3" l="1"/>
  <c r="G70" i="3" s="1"/>
  <c r="C66" i="3"/>
  <c r="C57" i="3"/>
  <c r="C53" i="3" s="1"/>
  <c r="G51" i="3"/>
  <c r="G50" i="3"/>
  <c r="G49" i="3"/>
  <c r="G48" i="3"/>
  <c r="C46" i="3"/>
  <c r="G46" i="3" s="1"/>
  <c r="D43" i="3"/>
  <c r="F41" i="3"/>
  <c r="C40" i="3"/>
  <c r="G44" i="3" s="1"/>
  <c r="C28" i="3"/>
  <c r="G30" i="3" s="1"/>
  <c r="G27" i="3"/>
  <c r="G26" i="3"/>
  <c r="G24" i="3"/>
  <c r="G23" i="3"/>
  <c r="G21" i="3"/>
  <c r="C15" i="3"/>
  <c r="G33" i="3" s="1"/>
  <c r="C11" i="3"/>
  <c r="G34" i="3" s="1"/>
  <c r="C10" i="3"/>
  <c r="E90" i="1"/>
  <c r="G89" i="1"/>
  <c r="G32" i="1"/>
  <c r="C63" i="3" l="1"/>
  <c r="G11" i="3"/>
  <c r="G29" i="3"/>
  <c r="G59" i="3"/>
  <c r="G56" i="3"/>
  <c r="G60" i="3"/>
  <c r="G53" i="3"/>
  <c r="G58" i="3"/>
  <c r="G55" i="3"/>
  <c r="G61" i="3"/>
  <c r="G54" i="3"/>
  <c r="G42" i="3"/>
  <c r="G40" i="3"/>
  <c r="G57" i="3"/>
  <c r="G68" i="3"/>
  <c r="C13" i="3"/>
  <c r="G43" i="3"/>
  <c r="G47" i="3"/>
  <c r="G69" i="3"/>
  <c r="G12" i="3"/>
  <c r="G41" i="3"/>
  <c r="G63" i="3" l="1"/>
  <c r="G64" i="3"/>
  <c r="G65" i="3"/>
  <c r="G66" i="3"/>
  <c r="G31" i="3"/>
  <c r="G20" i="3"/>
  <c r="G16" i="3"/>
  <c r="G18" i="3"/>
  <c r="G28" i="3"/>
  <c r="G25" i="3"/>
  <c r="G19" i="3"/>
  <c r="G22" i="3"/>
  <c r="G17" i="3"/>
  <c r="J34" i="3"/>
  <c r="J33" i="3"/>
  <c r="G10" i="3"/>
  <c r="G13" i="3"/>
  <c r="G14" i="3"/>
  <c r="G15" i="3"/>
  <c r="G5" i="1" l="1"/>
  <c r="G24" i="1"/>
  <c r="G43" i="1"/>
  <c r="G90" i="1"/>
</calcChain>
</file>

<file path=xl/comments1.xml><?xml version="1.0" encoding="utf-8"?>
<comments xmlns="http://schemas.openxmlformats.org/spreadsheetml/2006/main">
  <authors>
    <author>Mr. Mathias Krostewitz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Mr. Mathias Krostewitz:</t>
        </r>
        <r>
          <rPr>
            <sz val="9"/>
            <color indexed="81"/>
            <rFont val="Tahoma"/>
            <family val="2"/>
          </rPr>
          <t xml:space="preserve">
http://www.reuters.com/article/2012/01/17/autos-china-idUSL3E8CH0V920120117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Mr. Mathias Krostewitz:</t>
        </r>
        <r>
          <rPr>
            <sz val="9"/>
            <color indexed="81"/>
            <rFont val="Tahoma"/>
            <family val="2"/>
          </rPr>
          <t xml:space="preserve">
http://www.reuters.com/article/2012/01/17/autos-china-idUSL3E8CH0V920120117</t>
        </r>
      </text>
    </comment>
  </commentList>
</comments>
</file>

<file path=xl/connections.xml><?xml version="1.0" encoding="utf-8"?>
<connections xmlns="http://schemas.openxmlformats.org/spreadsheetml/2006/main">
  <connection id="1" name="eurofxref-daily" type="4" refreshedVersion="0" background="1">
    <webPr xml="1" sourceData="1" url="http://www.ecb.europa.eu/stats/eurofxref/eurofxref-daily.xml" htmlTables="1" htmlFormat="all"/>
  </connection>
</connections>
</file>

<file path=xl/sharedStrings.xml><?xml version="1.0" encoding="utf-8"?>
<sst xmlns="http://schemas.openxmlformats.org/spreadsheetml/2006/main" count="433" uniqueCount="241">
  <si>
    <t>Deutschland</t>
  </si>
  <si>
    <t>Frankreich</t>
  </si>
  <si>
    <t>Italien</t>
  </si>
  <si>
    <t>Spanien</t>
  </si>
  <si>
    <t>China</t>
  </si>
  <si>
    <t>Japan</t>
  </si>
  <si>
    <t>Variation. in %</t>
  </si>
  <si>
    <t>Europe</t>
  </si>
  <si>
    <t>Germany</t>
  </si>
  <si>
    <t>France</t>
  </si>
  <si>
    <t>Italy</t>
  </si>
  <si>
    <t>Spain</t>
  </si>
  <si>
    <t>Great Britain</t>
  </si>
  <si>
    <t>USA</t>
  </si>
  <si>
    <t>Asia</t>
  </si>
  <si>
    <t>Others</t>
  </si>
  <si>
    <t>Rest of the World</t>
  </si>
  <si>
    <t>TOTAL</t>
  </si>
  <si>
    <t>*no final numbers</t>
  </si>
  <si>
    <t>Legend:</t>
  </si>
  <si>
    <t>Source</t>
  </si>
  <si>
    <t>Date:</t>
  </si>
  <si>
    <t>Brazil</t>
  </si>
  <si>
    <t>Nafta</t>
  </si>
  <si>
    <t>Mercosur</t>
  </si>
  <si>
    <t>n/a</t>
  </si>
  <si>
    <t>1.2 Passenger Vehicles</t>
  </si>
  <si>
    <t>1.3 Commercial Vehicles</t>
  </si>
  <si>
    <t>January</t>
  </si>
  <si>
    <t>February</t>
  </si>
  <si>
    <t>Passenger Cars</t>
  </si>
  <si>
    <t>Commercial Vehicles</t>
  </si>
  <si>
    <t>Sales</t>
  </si>
  <si>
    <t>Production</t>
  </si>
  <si>
    <t>Automobile Total</t>
  </si>
  <si>
    <t>Accumulated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</si>
  <si>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</si>
  <si>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</si>
  <si>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</si>
  <si>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</si>
  <si>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</si>
  <si>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</si>
  <si>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</si>
  <si>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</si>
  <si>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</si>
  <si>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</si>
  <si>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TOTAL PRODUCTION 2012</t>
  </si>
  <si>
    <t>TOTAL PRODUCTION 2011</t>
  </si>
  <si>
    <t>AUDI</t>
  </si>
  <si>
    <t>Mercedes</t>
  </si>
  <si>
    <t>Porsche</t>
  </si>
  <si>
    <t>SKODA</t>
  </si>
  <si>
    <t>OPEL</t>
  </si>
  <si>
    <t>GM</t>
  </si>
  <si>
    <t>Chrysler</t>
  </si>
  <si>
    <t>Ford</t>
  </si>
  <si>
    <t>http://economictimes.indiatimes.com/news/international-business/chrysler-eyes-40000-china-vehicle-sales-in-2011/articleshow/8967205.cms</t>
  </si>
  <si>
    <t>http://media.ford.com/article_display.cfm?article_id=35701</t>
  </si>
  <si>
    <t>http://media.gm.com/media/us/en/gm/news.detail.html/content/Pages/news/us/en/2012/Jan/0109_Sales_China.html</t>
  </si>
  <si>
    <t>http://www.financialexpress.com/news/gm-india-sales-up-7-pct-in-dec/894807/</t>
  </si>
  <si>
    <t>not present</t>
  </si>
  <si>
    <t>n.p.</t>
  </si>
  <si>
    <t>Units</t>
  </si>
  <si>
    <t>HONDA</t>
  </si>
  <si>
    <t>Mazda</t>
  </si>
  <si>
    <t>Toyota</t>
  </si>
  <si>
    <t>Chery</t>
  </si>
  <si>
    <t>Geely</t>
  </si>
  <si>
    <t>Nissan</t>
  </si>
  <si>
    <t>Dongfeng</t>
  </si>
  <si>
    <t>Imported</t>
  </si>
  <si>
    <t>Local Manufactured</t>
  </si>
  <si>
    <t>SAIC</t>
  </si>
  <si>
    <t>Great Wall Motors</t>
  </si>
  <si>
    <t>Changan Motors</t>
  </si>
  <si>
    <t>http://world.honda.com/news/2012/c120127Sales-Production-Result/index.html</t>
  </si>
  <si>
    <t>http://www.nissan-global.com/EN/NEWS/2012/_STORY/120127-01-e.html</t>
  </si>
  <si>
    <t>http://206.132.6.101/article/2012/01/05/mazda-china-idUSL3E8C5DY220120105</t>
  </si>
  <si>
    <t>PSA</t>
  </si>
  <si>
    <t>BYD</t>
  </si>
  <si>
    <t>http://www.kia-press.com/press/corporate/12_01_09_kia%20ends%20record%20breaking%202011%20with%2018%20pc%20growth.aspx</t>
  </si>
  <si>
    <t>Renault</t>
  </si>
  <si>
    <t>http://www.reuters.com/article/2012/01/17/autos-china-idUSL3E8CH0V920120117</t>
  </si>
  <si>
    <t>Sources</t>
  </si>
  <si>
    <t>Beijing Hyundai</t>
  </si>
  <si>
    <t>KIA Motors</t>
  </si>
  <si>
    <t>India</t>
  </si>
  <si>
    <t>+/-</t>
  </si>
  <si>
    <t>Share</t>
  </si>
  <si>
    <t>http://www.chinacartimes.com/2012/01/20/2011-china-auto-sales-revew/</t>
  </si>
  <si>
    <t>n.p. =</t>
  </si>
  <si>
    <t>n.a. =</t>
  </si>
  <si>
    <t>not applicable</t>
  </si>
  <si>
    <t>**Only Major Card Brands by Origin</t>
  </si>
  <si>
    <t>Korea</t>
  </si>
  <si>
    <t>* incl. Bentley &amp; Lamborghini</t>
  </si>
  <si>
    <t>** incl. Mini</t>
  </si>
  <si>
    <t>Import vs. Manufacuting</t>
  </si>
  <si>
    <t>Worldwide Production</t>
  </si>
  <si>
    <t>Participation on Worldwide Vehicle Production</t>
  </si>
  <si>
    <t>SALES 2011</t>
  </si>
  <si>
    <t>2. China Manufacturing &amp; Sales Figures Automobiles</t>
  </si>
  <si>
    <t>SALES 2012</t>
  </si>
  <si>
    <t>2.1 China Automobile Sales Figures (TOTAL)</t>
  </si>
  <si>
    <t>2.2 China Automobile Production Figures (TOTAL)</t>
  </si>
  <si>
    <t>3. Analysis of Car Sales in China by Brand in 2011</t>
  </si>
  <si>
    <t>3.1 Chart German Car Sales Propotion Import vs. local Manufactured 2011</t>
  </si>
  <si>
    <t>3.2. Market Share China Automotive Market by Brand Origin</t>
  </si>
  <si>
    <t>BMW**</t>
  </si>
  <si>
    <t>VW*</t>
  </si>
  <si>
    <t>Q1/2013</t>
  </si>
  <si>
    <t>Q2/2013</t>
  </si>
  <si>
    <t>Q3/2013</t>
  </si>
  <si>
    <t>Q4/2013</t>
  </si>
  <si>
    <t>Q1/2014</t>
  </si>
  <si>
    <t>Q2/2015</t>
  </si>
  <si>
    <t>Q3/2016</t>
  </si>
  <si>
    <t>Q4/2014</t>
  </si>
  <si>
    <t>Q3/2014</t>
  </si>
  <si>
    <t>Q2/2014</t>
  </si>
  <si>
    <t>Q1/2015</t>
  </si>
  <si>
    <t>Q3/2015</t>
  </si>
  <si>
    <t>Q4/2015</t>
  </si>
  <si>
    <t>Q1/2016</t>
  </si>
  <si>
    <t>Q2/2016</t>
  </si>
  <si>
    <t>Q4/2016</t>
  </si>
  <si>
    <t>Q1/2017</t>
  </si>
  <si>
    <t>Q2/2017</t>
  </si>
  <si>
    <t>Q3/2017</t>
  </si>
  <si>
    <t>Q4/2017</t>
  </si>
  <si>
    <t>Q1/2018</t>
  </si>
  <si>
    <t>Q2/2018</t>
  </si>
  <si>
    <t>Q3/2018</t>
  </si>
  <si>
    <t>Q4/2018</t>
  </si>
  <si>
    <t>Q1/2019</t>
  </si>
  <si>
    <t>Q2/2019</t>
  </si>
  <si>
    <t>Q3/2019</t>
  </si>
  <si>
    <t>Q4/2019</t>
  </si>
  <si>
    <t>Q1/2020</t>
  </si>
  <si>
    <t>Q2/2020</t>
  </si>
  <si>
    <t>Q3/2020</t>
  </si>
  <si>
    <t>Q4/2020</t>
  </si>
  <si>
    <t>PLs. Choose</t>
  </si>
  <si>
    <t>Technical</t>
  </si>
  <si>
    <t>Purchasing</t>
  </si>
  <si>
    <t>Yes</t>
  </si>
  <si>
    <t>No</t>
  </si>
  <si>
    <t>Very Good</t>
  </si>
  <si>
    <t>Good</t>
  </si>
  <si>
    <t>Acceptable</t>
  </si>
  <si>
    <t>Poor</t>
  </si>
  <si>
    <t>Very Poor</t>
  </si>
  <si>
    <t>good</t>
  </si>
  <si>
    <t>acceptable</t>
  </si>
  <si>
    <t>non-acceptable</t>
  </si>
  <si>
    <t>Pls. Choose</t>
  </si>
  <si>
    <t>short</t>
  </si>
  <si>
    <t>long</t>
  </si>
  <si>
    <t>very easy</t>
  </si>
  <si>
    <t>easy</t>
  </si>
  <si>
    <t>ok</t>
  </si>
  <si>
    <t>difficult</t>
  </si>
  <si>
    <t>very difficult</t>
  </si>
  <si>
    <t>Shanghai</t>
  </si>
  <si>
    <t>Suzhou</t>
  </si>
  <si>
    <t>Shenzhen</t>
  </si>
  <si>
    <t>Beijing</t>
  </si>
  <si>
    <t>Other</t>
  </si>
  <si>
    <t>FOB</t>
  </si>
  <si>
    <t>DDU</t>
  </si>
  <si>
    <t>DDP</t>
  </si>
  <si>
    <t>Ningbo</t>
  </si>
  <si>
    <t>2012*</t>
  </si>
  <si>
    <t>1. Worldwide Automobile Production</t>
  </si>
  <si>
    <t>Mexico</t>
  </si>
  <si>
    <t>Argentiania</t>
  </si>
  <si>
    <t xml:space="preserve">Nafta </t>
  </si>
  <si>
    <t xml:space="preserve">Mercosur </t>
  </si>
  <si>
    <t>Canada</t>
  </si>
  <si>
    <t>South Korea</t>
  </si>
  <si>
    <t>Thailand</t>
  </si>
  <si>
    <t>Indonesia</t>
  </si>
  <si>
    <t>Malaysia</t>
  </si>
  <si>
    <t>Argentinia</t>
  </si>
  <si>
    <t>Czech Republic</t>
  </si>
  <si>
    <t>Slovakia</t>
  </si>
  <si>
    <t>Polen</t>
  </si>
  <si>
    <t>Russland</t>
  </si>
  <si>
    <t>Vereinigtes Königreich</t>
  </si>
  <si>
    <t>Tschechien</t>
  </si>
  <si>
    <t>Slowakei</t>
  </si>
  <si>
    <t>Türkei</t>
  </si>
  <si>
    <t>Belgien</t>
  </si>
  <si>
    <t>Rumänien</t>
  </si>
  <si>
    <t>Ungarn</t>
  </si>
  <si>
    <t>Schweden</t>
  </si>
  <si>
    <t>Slowenien</t>
  </si>
  <si>
    <t>Österreich</t>
  </si>
  <si>
    <t>Portugal</t>
  </si>
  <si>
    <t>Ukraine</t>
  </si>
  <si>
    <t>Niederlande</t>
  </si>
  <si>
    <t>Serbien</t>
  </si>
  <si>
    <t>Finnland</t>
  </si>
  <si>
    <t>Anzahl der Fahrzeuge</t>
  </si>
  <si>
    <t>EU Automobile Production</t>
  </si>
  <si>
    <t>Russia</t>
  </si>
  <si>
    <t>Brasilien</t>
  </si>
  <si>
    <t>Mexiko</t>
  </si>
  <si>
    <t>Kanada</t>
  </si>
  <si>
    <t>Argentinien</t>
  </si>
  <si>
    <t>Turkeye</t>
  </si>
  <si>
    <t>Poland</t>
  </si>
  <si>
    <t>Belgium</t>
  </si>
  <si>
    <t>Romania</t>
  </si>
  <si>
    <t>Hungary</t>
  </si>
  <si>
    <t>Sweden</t>
  </si>
  <si>
    <t>Austria</t>
  </si>
  <si>
    <t>Slovenia</t>
  </si>
  <si>
    <t>USA**</t>
  </si>
  <si>
    <t>**not incl. light trucks &amp; PickUps which are most common in this country</t>
  </si>
  <si>
    <t>www.vda.de, OICA, Statista</t>
  </si>
  <si>
    <t>Egypt</t>
  </si>
  <si>
    <t>4.3 Rest od The World</t>
  </si>
  <si>
    <t>Iran</t>
  </si>
  <si>
    <t>South Africa</t>
  </si>
  <si>
    <t>Taiwan</t>
  </si>
  <si>
    <t>Australia</t>
  </si>
  <si>
    <t>USA (incl. Light Trucks &amp; Pick Ups)</t>
  </si>
  <si>
    <t>Mexico  (incl. Light Trucks &amp; Pick Ups)</t>
  </si>
  <si>
    <t>4.3.1 Passenger Vehicles</t>
  </si>
  <si>
    <t>4.3.2 Commercial Vehicles</t>
  </si>
  <si>
    <t>Rest of Europe</t>
  </si>
  <si>
    <t>Rest of Mercosur</t>
  </si>
  <si>
    <t>1.3 All Vehicles</t>
  </si>
  <si>
    <t>http://www.ihs.com/products/global-insight/industry-economic-report.aspx?id=1065975062</t>
  </si>
  <si>
    <t>http://www.volkswagenag.com/content/vwcorp/info_center/en/news/2013/01/Audi_Absatz.html</t>
  </si>
  <si>
    <t>http://www.daimler.com/dccom/0-5-7153-1-1563447-1-0-0-0-0-0-16694-0-0-0-0-0-0-0-0.html</t>
  </si>
  <si>
    <t>http://www.autoevolution.com/news/porsche-announces-sales-record-in-2012-56472.html</t>
  </si>
  <si>
    <t>http://www.autoevolution.com/news/skoda-registers-68-sales-increase-in-2012-53844.html</t>
  </si>
  <si>
    <t>http://www.morningwhistle.com/html/2013/Auto_0115/216662.html</t>
  </si>
  <si>
    <t>http://www.chinacartimes.com/category/audi-china/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</si>
</sst>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%_);[Red]\(0%\)"/>
    <numFmt numFmtId="170" formatCode="0.00%_);[Red]\(0.00%\)"/>
    <numFmt numFmtId="171" formatCode="[$CHF]\ #,##0.0000"/>
  </numFmts>
  <fonts count="39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u/>
      <sz val="9"/>
      <color theme="1"/>
      <name val="Calibri"/>
      <family val="2"/>
    </font>
    <font>
      <sz val="9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u/>
      <sz val="10"/>
      <color rgb="FFE53E36"/>
      <name val="Calibri"/>
      <family val="2"/>
    </font>
    <font>
      <u/>
      <sz val="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C00000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9"/>
      <name val="MingLiU"/>
      <family val="3"/>
      <charset val="136"/>
    </font>
    <font>
      <sz val="10"/>
      <name val="Arial"/>
    </font>
    <font>
      <b/>
      <sz val="11"/>
      <color indexed="55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53E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/>
      <diagonal/>
    </border>
  </borders>
  <cellStyleXfs count="36">
    <xf numFmtId="171" fontId="0" fillId="0" borderId="0"/>
    <xf numFmtId="171" fontId="1" fillId="0" borderId="0" applyNumberFormat="0" applyFill="0" applyBorder="0" applyAlignment="0" applyProtection="0"/>
    <xf numFmtId="171" fontId="20" fillId="0" borderId="0"/>
    <xf numFmtId="171" fontId="22" fillId="0" borderId="0" applyNumberFormat="0" applyFill="0" applyBorder="0" applyAlignment="0" applyProtection="0">
      <alignment vertical="top"/>
      <protection locked="0"/>
    </xf>
    <xf numFmtId="37" fontId="23" fillId="4" borderId="1" applyBorder="0" applyProtection="0">
      <alignment vertical="center"/>
    </xf>
    <xf numFmtId="5" fontId="24" fillId="0" borderId="18">
      <protection locked="0"/>
    </xf>
    <xf numFmtId="171" fontId="25" fillId="5" borderId="0" applyBorder="0">
      <alignment horizontal="left" vertical="center" indent="1"/>
    </xf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71" fontId="26" fillId="0" borderId="19"/>
    <xf numFmtId="4" fontId="24" fillId="6" borderId="19">
      <protection locked="0"/>
    </xf>
    <xf numFmtId="171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4" fontId="24" fillId="7" borderId="19"/>
    <xf numFmtId="43" fontId="27" fillId="0" borderId="15"/>
    <xf numFmtId="37" fontId="28" fillId="8" borderId="18" applyBorder="0">
      <alignment horizontal="left" vertical="center" indent="1"/>
    </xf>
    <xf numFmtId="37" fontId="29" fillId="9" borderId="20" applyFill="0">
      <alignment vertical="center"/>
    </xf>
    <xf numFmtId="171" fontId="29" fillId="10" borderId="17" applyNumberFormat="0">
      <alignment horizontal="left" vertical="top" indent="1"/>
    </xf>
    <xf numFmtId="171" fontId="29" fillId="4" borderId="0" applyBorder="0">
      <alignment horizontal="left" vertical="center" indent="1"/>
    </xf>
    <xf numFmtId="171" fontId="29" fillId="0" borderId="17" applyNumberFormat="0" applyFill="0">
      <alignment horizontal="centerContinuous" vertical="top"/>
    </xf>
    <xf numFmtId="43" fontId="27" fillId="0" borderId="4"/>
    <xf numFmtId="44" fontId="27" fillId="0" borderId="16"/>
    <xf numFmtId="171" fontId="30" fillId="9" borderId="0">
      <alignment horizontal="left" wrapText="1" indent="1"/>
    </xf>
    <xf numFmtId="171" fontId="31" fillId="0" borderId="0"/>
    <xf numFmtId="169" fontId="21" fillId="11" borderId="21"/>
    <xf numFmtId="170" fontId="21" fillId="0" borderId="21" applyFont="0" applyFill="0" applyBorder="0" applyAlignment="0" applyProtection="0">
      <protection locked="0"/>
    </xf>
    <xf numFmtId="2" fontId="32" fillId="0" borderId="0">
      <protection locked="0"/>
    </xf>
    <xf numFmtId="171" fontId="20" fillId="12" borderId="0"/>
    <xf numFmtId="49" fontId="20" fillId="0" borderId="0" applyFont="0" applyFill="0" applyBorder="0" applyAlignment="0" applyProtection="0"/>
    <xf numFmtId="171" fontId="33" fillId="0" borderId="0">
      <alignment horizontal="right"/>
    </xf>
    <xf numFmtId="171" fontId="34" fillId="0" borderId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36" fillId="0" borderId="0"/>
  </cellStyleXfs>
  <cellXfs count="161">
    <xf numFmtId="171" fontId="0" fillId="0" borderId="0" xfId="0"/>
    <xf numFmtId="3" fontId="0" fillId="0" borderId="0" xfId="0" applyNumberFormat="1"/>
    <xf numFmtId="10" fontId="0" fillId="0" borderId="0" xfId="0" applyNumberFormat="1"/>
    <xf numFmtId="3" fontId="6" fillId="0" borderId="0" xfId="0" applyNumberFormat="1" applyFont="1"/>
    <xf numFmtId="171" fontId="6" fillId="0" borderId="0" xfId="0" applyFont="1"/>
    <xf numFmtId="171" fontId="8" fillId="0" borderId="0" xfId="0" applyFont="1"/>
    <xf numFmtId="1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0" fontId="7" fillId="2" borderId="3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Alignment="1">
      <alignment horizontal="center" vertical="top" wrapText="1"/>
    </xf>
    <xf numFmtId="171" fontId="6" fillId="0" borderId="0" xfId="0" applyFont="1" applyAlignment="1">
      <alignment horizontal="left" vertical="top" wrapText="1"/>
    </xf>
    <xf numFmtId="168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171" fontId="8" fillId="0" borderId="0" xfId="0" applyFont="1" applyAlignment="1">
      <alignment horizontal="left" vertical="top" wrapText="1"/>
    </xf>
    <xf numFmtId="171" fontId="8" fillId="2" borderId="2" xfId="0" applyFont="1" applyFill="1" applyBorder="1" applyAlignment="1">
      <alignment horizontal="left" vertical="top" wrapText="1"/>
    </xf>
    <xf numFmtId="168" fontId="7" fillId="2" borderId="3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Alignment="1">
      <alignment horizontal="left" vertical="top" wrapText="1"/>
    </xf>
    <xf numFmtId="171" fontId="2" fillId="0" borderId="0" xfId="0" applyFont="1" applyAlignment="1">
      <alignment horizontal="left" vertical="top"/>
    </xf>
    <xf numFmtId="171" fontId="6" fillId="0" borderId="0" xfId="0" applyFont="1" applyAlignment="1">
      <alignment horizontal="left" vertical="top"/>
    </xf>
    <xf numFmtId="171" fontId="7" fillId="2" borderId="1" xfId="0" applyFont="1" applyFill="1" applyBorder="1" applyAlignment="1">
      <alignment horizontal="left" vertical="top"/>
    </xf>
    <xf numFmtId="171" fontId="7" fillId="2" borderId="2" xfId="0" applyFont="1" applyFill="1" applyBorder="1" applyAlignment="1">
      <alignment horizontal="left" vertical="top" wrapText="1"/>
    </xf>
    <xf numFmtId="171" fontId="8" fillId="0" borderId="0" xfId="0" applyFont="1" applyAlignment="1">
      <alignment horizontal="left" vertical="top"/>
    </xf>
    <xf numFmtId="171" fontId="9" fillId="0" borderId="0" xfId="0" applyFont="1" applyAlignment="1">
      <alignment horizontal="left" vertical="top"/>
    </xf>
    <xf numFmtId="171" fontId="3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171" fontId="4" fillId="0" borderId="0" xfId="0" applyFont="1" applyAlignment="1">
      <alignment horizontal="left" vertical="top"/>
    </xf>
    <xf numFmtId="171" fontId="0" fillId="0" borderId="0" xfId="0" applyAlignment="1">
      <alignment horizontal="left" vertical="top"/>
    </xf>
    <xf numFmtId="171" fontId="5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10" fontId="6" fillId="0" borderId="0" xfId="0" applyNumberFormat="1" applyFont="1" applyAlignment="1">
      <alignment horizontal="right" vertical="top"/>
    </xf>
    <xf numFmtId="171" fontId="6" fillId="0" borderId="0" xfId="0" applyFont="1" applyAlignment="1">
      <alignment horizontal="right" vertical="top"/>
    </xf>
    <xf numFmtId="168" fontId="6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10" fontId="2" fillId="0" borderId="0" xfId="0" applyNumberFormat="1" applyFont="1" applyAlignment="1">
      <alignment horizontal="right" vertical="top"/>
    </xf>
    <xf numFmtId="171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10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3" fontId="8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/>
    <xf numFmtId="3" fontId="8" fillId="0" borderId="8" xfId="0" applyNumberFormat="1" applyFont="1" applyBorder="1"/>
    <xf numFmtId="3" fontId="6" fillId="0" borderId="0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1" fontId="11" fillId="2" borderId="5" xfId="0" applyFont="1" applyFill="1" applyBorder="1" applyAlignment="1">
      <alignment horizontal="center"/>
    </xf>
    <xf numFmtId="171" fontId="11" fillId="2" borderId="4" xfId="0" applyFont="1" applyFill="1" applyBorder="1" applyAlignment="1">
      <alignment horizontal="center"/>
    </xf>
    <xf numFmtId="171" fontId="11" fillId="2" borderId="6" xfId="0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71" fontId="1" fillId="0" borderId="0" xfId="1"/>
    <xf numFmtId="171" fontId="13" fillId="0" borderId="0" xfId="0" applyFont="1"/>
    <xf numFmtId="3" fontId="13" fillId="0" borderId="0" xfId="0" applyNumberFormat="1" applyFont="1"/>
    <xf numFmtId="3" fontId="0" fillId="0" borderId="0" xfId="0" applyNumberFormat="1" applyAlignment="1">
      <alignment horizontal="right"/>
    </xf>
    <xf numFmtId="10" fontId="13" fillId="0" borderId="0" xfId="0" applyNumberFormat="1" applyFont="1"/>
    <xf numFmtId="171" fontId="0" fillId="0" borderId="0" xfId="0" applyFont="1"/>
    <xf numFmtId="10" fontId="0" fillId="0" borderId="0" xfId="0" applyNumberFormat="1" applyFont="1"/>
    <xf numFmtId="10" fontId="0" fillId="0" borderId="0" xfId="0" applyNumberFormat="1" applyAlignment="1">
      <alignment horizontal="right"/>
    </xf>
    <xf numFmtId="171" fontId="15" fillId="0" borderId="0" xfId="0" applyFont="1"/>
    <xf numFmtId="171" fontId="0" fillId="0" borderId="0" xfId="0" applyBorder="1" applyAlignment="1">
      <alignment horizontal="center" wrapText="1"/>
    </xf>
    <xf numFmtId="171" fontId="16" fillId="0" borderId="0" xfId="0" applyFont="1"/>
    <xf numFmtId="171" fontId="0" fillId="0" borderId="0" xfId="0" applyFont="1" applyAlignment="1">
      <alignment horizontal="left" indent="1"/>
    </xf>
    <xf numFmtId="171" fontId="0" fillId="0" borderId="0" xfId="0" applyAlignment="1">
      <alignment horizontal="right"/>
    </xf>
    <xf numFmtId="171" fontId="1" fillId="0" borderId="0" xfId="1" applyAlignment="1">
      <alignment wrapText="1" shrinkToFit="1"/>
    </xf>
    <xf numFmtId="171" fontId="0" fillId="0" borderId="0" xfId="0" applyAlignment="1">
      <alignment wrapText="1" shrinkToFit="1"/>
    </xf>
    <xf numFmtId="171" fontId="14" fillId="2" borderId="13" xfId="0" applyFont="1" applyFill="1" applyBorder="1" applyAlignment="1">
      <alignment horizontal="center"/>
    </xf>
    <xf numFmtId="171" fontId="14" fillId="2" borderId="13" xfId="0" quotePrefix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right" wrapText="1"/>
    </xf>
    <xf numFmtId="10" fontId="0" fillId="3" borderId="0" xfId="0" applyNumberFormat="1" applyFont="1" applyFill="1"/>
    <xf numFmtId="171" fontId="0" fillId="3" borderId="0" xfId="0" applyFill="1" applyAlignment="1">
      <alignment horizontal="right"/>
    </xf>
    <xf numFmtId="171" fontId="4" fillId="0" borderId="0" xfId="0" applyFont="1"/>
    <xf numFmtId="171" fontId="4" fillId="0" borderId="2" xfId="0" applyFont="1" applyBorder="1"/>
    <xf numFmtId="171" fontId="4" fillId="0" borderId="3" xfId="0" applyFont="1" applyBorder="1"/>
    <xf numFmtId="171" fontId="4" fillId="0" borderId="1" xfId="0" applyFont="1" applyBorder="1" applyAlignment="1">
      <alignment horizontal="right"/>
    </xf>
    <xf numFmtId="171" fontId="4" fillId="0" borderId="2" xfId="0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10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71" fontId="12" fillId="2" borderId="5" xfId="0" applyFont="1" applyFill="1" applyBorder="1"/>
    <xf numFmtId="171" fontId="12" fillId="2" borderId="9" xfId="0" applyFont="1" applyFill="1" applyBorder="1"/>
    <xf numFmtId="3" fontId="0" fillId="0" borderId="5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10" fontId="8" fillId="0" borderId="3" xfId="0" applyNumberFormat="1" applyFont="1" applyBorder="1"/>
    <xf numFmtId="171" fontId="19" fillId="0" borderId="0" xfId="0" applyFont="1" applyAlignment="1">
      <alignment horizontal="left" vertical="top"/>
    </xf>
    <xf numFmtId="171" fontId="0" fillId="0" borderId="0" xfId="0" applyAlignment="1">
      <alignment wrapText="1" shrinkToFit="1"/>
    </xf>
    <xf numFmtId="171" fontId="12" fillId="0" borderId="0" xfId="0" applyFont="1" applyFill="1" applyBorder="1" applyAlignment="1">
      <alignment horizontal="center" vertical="top" wrapText="1"/>
    </xf>
    <xf numFmtId="0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0" fillId="0" borderId="0" xfId="0" applyNumberFormat="1"/>
    <xf numFmtId="171" fontId="6" fillId="0" borderId="0" xfId="0" applyFont="1" applyAlignment="1">
      <alignment horizontal="left" vertical="top" wrapText="1"/>
    </xf>
    <xf numFmtId="171" fontId="11" fillId="2" borderId="18" xfId="0" applyFont="1" applyFill="1" applyBorder="1" applyAlignment="1">
      <alignment horizontal="center"/>
    </xf>
    <xf numFmtId="171" fontId="11" fillId="2" borderId="0" xfId="0" applyFont="1" applyFill="1" applyBorder="1" applyAlignment="1">
      <alignment horizontal="center"/>
    </xf>
    <xf numFmtId="171" fontId="11" fillId="2" borderId="8" xfId="0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171" fontId="8" fillId="0" borderId="0" xfId="0" applyFont="1" applyAlignment="1">
      <alignment horizontal="left" vertical="top" wrapText="1"/>
    </xf>
    <xf numFmtId="171" fontId="6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/>
    </xf>
    <xf numFmtId="0" fontId="36" fillId="4" borderId="0" xfId="35" applyFill="1"/>
    <xf numFmtId="0" fontId="37" fillId="4" borderId="0" xfId="35" applyFont="1" applyFill="1"/>
    <xf numFmtId="0" fontId="38" fillId="4" borderId="0" xfId="35" applyFont="1" applyFill="1"/>
    <xf numFmtId="49" fontId="36" fillId="0" borderId="22" xfId="35" applyNumberFormat="1" applyFill="1" applyBorder="1" applyAlignment="1">
      <alignment horizontal="left" vertical="center" wrapText="1" indent="1"/>
    </xf>
    <xf numFmtId="4" fontId="36" fillId="0" borderId="22" xfId="35" applyNumberFormat="1" applyFill="1" applyBorder="1" applyAlignment="1">
      <alignment horizontal="right" vertical="center" wrapText="1" indent="1"/>
    </xf>
    <xf numFmtId="0" fontId="36" fillId="4" borderId="0" xfId="35" applyFill="1" applyBorder="1"/>
    <xf numFmtId="4" fontId="36" fillId="4" borderId="0" xfId="35" applyNumberFormat="1" applyFill="1" applyBorder="1"/>
    <xf numFmtId="171" fontId="8" fillId="0" borderId="0" xfId="0" applyFont="1" applyAlignment="1">
      <alignment horizontal="left" vertical="top" wrapText="1"/>
    </xf>
    <xf numFmtId="171" fontId="6" fillId="0" borderId="0" xfId="0" applyFont="1" applyAlignment="1">
      <alignment horizontal="left" vertical="top" wrapText="1"/>
    </xf>
    <xf numFmtId="171" fontId="14" fillId="2" borderId="7" xfId="0" applyFont="1" applyFill="1" applyBorder="1" applyAlignment="1">
      <alignment horizontal="center" wrapText="1"/>
    </xf>
    <xf numFmtId="171" fontId="14" fillId="2" borderId="8" xfId="0" applyFont="1" applyFill="1" applyBorder="1" applyAlignment="1">
      <alignment horizontal="center" wrapText="1"/>
    </xf>
    <xf numFmtId="171" fontId="12" fillId="2" borderId="7" xfId="0" applyFont="1" applyFill="1" applyBorder="1" applyAlignment="1">
      <alignment horizontal="center" wrapText="1"/>
    </xf>
    <xf numFmtId="171" fontId="12" fillId="2" borderId="8" xfId="0" applyFont="1" applyFill="1" applyBorder="1" applyAlignment="1">
      <alignment horizontal="center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171" fontId="12" fillId="2" borderId="5" xfId="0" applyFont="1" applyFill="1" applyBorder="1" applyAlignment="1">
      <alignment horizontal="center" vertical="top" wrapText="1"/>
    </xf>
    <xf numFmtId="171" fontId="12" fillId="2" borderId="4" xfId="0" applyFont="1" applyFill="1" applyBorder="1" applyAlignment="1">
      <alignment horizontal="center" vertical="top" wrapText="1"/>
    </xf>
    <xf numFmtId="171" fontId="12" fillId="2" borderId="6" xfId="0" applyFont="1" applyFill="1" applyBorder="1" applyAlignment="1">
      <alignment horizontal="center" vertical="top" wrapText="1"/>
    </xf>
    <xf numFmtId="171" fontId="12" fillId="2" borderId="7" xfId="0" applyFont="1" applyFill="1" applyBorder="1" applyAlignment="1">
      <alignment horizontal="center" vertical="top" wrapText="1"/>
    </xf>
    <xf numFmtId="171" fontId="12" fillId="2" borderId="0" xfId="0" applyFont="1" applyFill="1" applyBorder="1" applyAlignment="1">
      <alignment horizontal="center" vertical="top" wrapText="1"/>
    </xf>
    <xf numFmtId="171" fontId="12" fillId="2" borderId="8" xfId="0" applyFont="1" applyFill="1" applyBorder="1" applyAlignment="1">
      <alignment horizontal="center" vertical="top" wrapText="1"/>
    </xf>
    <xf numFmtId="171" fontId="12" fillId="2" borderId="9" xfId="0" applyFont="1" applyFill="1" applyBorder="1" applyAlignment="1">
      <alignment horizontal="center" vertical="top" wrapText="1"/>
    </xf>
    <xf numFmtId="171" fontId="12" fillId="2" borderId="10" xfId="0" applyFont="1" applyFill="1" applyBorder="1" applyAlignment="1">
      <alignment horizontal="center" vertical="top" wrapText="1"/>
    </xf>
    <xf numFmtId="171" fontId="12" fillId="2" borderId="11" xfId="0" applyFont="1" applyFill="1" applyBorder="1" applyAlignment="1">
      <alignment horizontal="center" vertical="top" wrapText="1"/>
    </xf>
    <xf numFmtId="171" fontId="1" fillId="0" borderId="0" xfId="1" applyAlignment="1">
      <alignment wrapText="1" shrinkToFit="1"/>
    </xf>
    <xf numFmtId="171" fontId="0" fillId="0" borderId="0" xfId="0" applyAlignment="1">
      <alignment wrapText="1" shrinkToFit="1"/>
    </xf>
    <xf numFmtId="171" fontId="12" fillId="2" borderId="12" xfId="0" quotePrefix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left" wrapText="1"/>
    </xf>
    <xf numFmtId="171" fontId="14" fillId="2" borderId="4" xfId="0" applyFont="1" applyFill="1" applyBorder="1" applyAlignment="1">
      <alignment wrapText="1"/>
    </xf>
    <xf numFmtId="3" fontId="14" fillId="2" borderId="10" xfId="0" applyNumberFormat="1" applyFont="1" applyFill="1" applyBorder="1" applyAlignment="1">
      <alignment horizontal="left" wrapText="1"/>
    </xf>
    <xf numFmtId="171" fontId="14" fillId="2" borderId="10" xfId="0" applyFont="1" applyFill="1" applyBorder="1" applyAlignment="1">
      <alignment wrapText="1"/>
    </xf>
    <xf numFmtId="171" fontId="7" fillId="2" borderId="5" xfId="0" applyFont="1" applyFill="1" applyBorder="1" applyAlignment="1">
      <alignment horizontal="center" wrapText="1"/>
    </xf>
    <xf numFmtId="171" fontId="7" fillId="2" borderId="4" xfId="0" applyFont="1" applyFill="1" applyBorder="1" applyAlignment="1">
      <alignment horizontal="center" wrapText="1"/>
    </xf>
    <xf numFmtId="171" fontId="7" fillId="2" borderId="6" xfId="0" applyFont="1" applyFill="1" applyBorder="1" applyAlignment="1">
      <alignment horizontal="center" wrapText="1"/>
    </xf>
    <xf numFmtId="3" fontId="10" fillId="0" borderId="0" xfId="1" applyNumberFormat="1" applyFont="1" applyFill="1" applyAlignment="1">
      <alignment horizontal="left" vertical="top"/>
    </xf>
    <xf numFmtId="3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168" fontId="6" fillId="0" borderId="0" xfId="0" applyNumberFormat="1" applyFont="1" applyFill="1" applyBorder="1" applyAlignment="1">
      <alignment horizontal="center" vertical="top" wrapText="1"/>
    </xf>
    <xf numFmtId="171" fontId="6" fillId="0" borderId="0" xfId="0" applyFont="1" applyAlignment="1">
      <alignment horizontal="left" vertical="top" wrapText="1" indent="7"/>
    </xf>
    <xf numFmtId="171" fontId="0" fillId="0" borderId="0" xfId="0" applyAlignment="1">
      <alignment horizontal="left" vertical="top" wrapText="1" indent="7"/>
    </xf>
    <xf numFmtId="171" fontId="6" fillId="0" borderId="0" xfId="0" applyFont="1" applyAlignment="1">
      <alignment horizontal="left" vertical="top" indent="7"/>
    </xf>
    <xf numFmtId="171" fontId="0" fillId="0" borderId="0" xfId="0" applyAlignment="1">
      <alignment horizontal="left" vertical="top" indent="7"/>
    </xf>
    <xf numFmtId="171" fontId="12" fillId="2" borderId="5" xfId="0" quotePrefix="1" applyFont="1" applyFill="1" applyBorder="1" applyAlignment="1">
      <alignment horizontal="center" vertical="top" wrapText="1"/>
    </xf>
    <xf numFmtId="171" fontId="12" fillId="2" borderId="14" xfId="0" quotePrefix="1" applyFont="1" applyFill="1" applyBorder="1" applyAlignment="1">
      <alignment horizontal="center" vertical="top" wrapText="1"/>
    </xf>
    <xf numFmtId="171" fontId="12" fillId="2" borderId="13" xfId="0" quotePrefix="1" applyFont="1" applyFill="1" applyBorder="1" applyAlignment="1">
      <alignment horizontal="center" vertical="top" wrapText="1"/>
    </xf>
    <xf numFmtId="3" fontId="8" fillId="0" borderId="18" xfId="0" applyNumberFormat="1" applyFont="1" applyBorder="1"/>
    <xf numFmtId="3" fontId="6" fillId="0" borderId="18" xfId="0" applyNumberFormat="1" applyFont="1" applyBorder="1"/>
    <xf numFmtId="171" fontId="12" fillId="2" borderId="18" xfId="0" quotePrefix="1" applyFont="1" applyFill="1" applyBorder="1" applyAlignment="1">
      <alignment horizontal="center" vertical="top" wrapText="1"/>
    </xf>
    <xf numFmtId="171" fontId="12" fillId="2" borderId="9" xfId="0" quotePrefix="1" applyFont="1" applyFill="1" applyBorder="1" applyAlignment="1">
      <alignment horizontal="center" vertical="top" wrapText="1"/>
    </xf>
  </cellXfs>
  <cellStyles count="36">
    <cellStyle name="amount" xfId="4"/>
    <cellStyle name="Blank" xfId="5"/>
    <cellStyle name="Body text" xfId="6"/>
    <cellStyle name="Comma0" xfId="7"/>
    <cellStyle name="Currency0" xfId="8"/>
    <cellStyle name="DarkBlueOutline" xfId="9"/>
    <cellStyle name="DarkBlueOutlineYellow" xfId="10"/>
    <cellStyle name="Date" xfId="11"/>
    <cellStyle name="Dezimal [0]_Compiling Utility Macros" xfId="12"/>
    <cellStyle name="Dezimal_Compiling Utility Macros" xfId="13"/>
    <cellStyle name="Fixed" xfId="14"/>
    <cellStyle name="GRAY" xfId="15"/>
    <cellStyle name="Gross Margin" xfId="16"/>
    <cellStyle name="header" xfId="17"/>
    <cellStyle name="Header Total" xfId="18"/>
    <cellStyle name="Header1" xfId="19"/>
    <cellStyle name="Header2" xfId="20"/>
    <cellStyle name="Header3" xfId="21"/>
    <cellStyle name="Hyperlink" xfId="1" builtinId="8"/>
    <cellStyle name="Hyperlink 2" xfId="3"/>
    <cellStyle name="Level 2 Total" xfId="22"/>
    <cellStyle name="Major Total" xfId="23"/>
    <cellStyle name="NonPrint_TemTitle" xfId="24"/>
    <cellStyle name="Normal" xfId="0" builtinId="0"/>
    <cellStyle name="Normal 2" xfId="2"/>
    <cellStyle name="Normal 3" xfId="35"/>
    <cellStyle name="NormalRed" xfId="25"/>
    <cellStyle name="Percent.0" xfId="26"/>
    <cellStyle name="Percent.00" xfId="27"/>
    <cellStyle name="RED POSTED" xfId="28"/>
    <cellStyle name="Standard_Anpassen der Amortisation" xfId="29"/>
    <cellStyle name="Text_simple" xfId="30"/>
    <cellStyle name="TmsRmn10BlueItalic" xfId="31"/>
    <cellStyle name="TmsRmn10Bold" xfId="32"/>
    <cellStyle name="Währung [0]_Compiling Utility Macros" xfId="33"/>
    <cellStyle name="Währung_Compiling Utility Macros" xfId="34"/>
  </cellStyles>
  <dxfs count="0"/>
  <tableStyles count="0" defaultTableStyle="TableStyleMedium2" defaultPivotStyle="PivotStyleLight16"/>
  <colors>
    <mruColors>
      <color rgb="FFE53E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gesmes.org/xml/2002-08-01' xmlns:ns2='http://www.ecb.int/vocabulary/2002-08-01/eurofxref'">
  <Schema ID="Schema1" Namespace="http://www.ecb.int/vocabulary/2002-08-01/eurofxref">
    <xsd:schema xmlns:xsd="http://www.w3.org/2001/XMLSchema" xmlns:ns0="http://www.ecb.int/vocabulary/2002-08-01/eurofxref" xmlns="" targetNamespace="http://www.ecb.int/vocabulary/2002-08-01/eurofxref">
      <xsd:element nillable="true" name="Cube">
        <xsd:complexType>
          <xsd:sequence minOccurs="0">
            <xsd:element minOccurs="0" nillable="true" name="Cube" form="qualified">
              <xsd:complexType>
                <xsd:sequence minOccurs="0">
                  <xsd:element minOccurs="0" maxOccurs="unbounded" nillable="true" name="Cube" form="qualified">
                    <xsd:complexType>
                      <xsd:attribute name="currency" form="unqualified" type="xsd:string"/>
                      <xsd:attribute name="rate" form="unqualified" type="xsd:double"/>
                    </xsd:complexType>
                  </xsd:element>
                </xsd:sequence>
                <xsd:attribute name="time" form="unqualified" type="xsd:date"/>
              </xsd:complexType>
            </xsd:element>
          </xsd:sequence>
        </xsd:complexType>
      </xsd:element>
    </xsd:schema>
  </Schema>
  <Schema ID="Schema2" SchemaRef="Schema1" Namespace="http://www.gesmes.org/xml/2002-08-01">
    <xsd:schema xmlns:xsd="http://www.w3.org/2001/XMLSchema" xmlns:ns0="http://www.gesmes.org/xml/2002-08-01" xmlns:ns1="http://www.ecb.int/vocabulary/2002-08-01/eurofxref" xmlns="" targetNamespace="http://www.gesmes.org/xml/2002-08-01">
      <xsd:import namespace="http://www.ecb.int/vocabulary/2002-08-01/eurofxref"/>
      <xsd:element nillable="true" name="Envelope">
        <xsd:complexType>
          <xsd:sequence minOccurs="0">
            <xsd:element minOccurs="0" nillable="true" type="xsd:string" name="subject" form="qualified"/>
            <xsd:element minOccurs="0" nillable="true" name="Sender" form="qualified">
              <xsd:complexType>
                <xsd:sequence minOccurs="0">
                  <xsd:element minOccurs="0" nillable="true" type="xsd:string" name="name" form="qualified"/>
                </xsd:sequence>
              </xsd:complexType>
            </xsd:element>
            <xsd:element minOccurs="0" ref="ns1:Cube"/>
          </xsd:sequence>
        </xsd:complexType>
      </xsd:element>
    </xsd:schema>
  </Schema>
  <Map ID="1" Name="Envelope_Map" RootElement="Envelop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Passenger Car Production Trend by Country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'World Automobile Production'!$D$4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('World Automobile Production'!$B$6:$C$24,'World Automobile Production'!$B$26:$C$28,'World Automobile Production'!$B$30:$C$32,'World Automobile Production'!$B$34:$C$41,'World Automobile Production'!$B$42)</c:f>
              <c:strCache>
                <c:ptCount val="34"/>
                <c:pt idx="0">
                  <c:v>Germany</c:v>
                </c:pt>
                <c:pt idx="1">
                  <c:v>Russia</c:v>
                </c:pt>
                <c:pt idx="2">
                  <c:v>France</c:v>
                </c:pt>
                <c:pt idx="3">
                  <c:v>Spain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Poland</c:v>
                </c:pt>
                <c:pt idx="7">
                  <c:v>Slovakia</c:v>
                </c:pt>
                <c:pt idx="8">
                  <c:v>Turkeye</c:v>
                </c:pt>
                <c:pt idx="9">
                  <c:v>Belgium</c:v>
                </c:pt>
                <c:pt idx="10">
                  <c:v>Italy</c:v>
                </c:pt>
                <c:pt idx="11">
                  <c:v>Romania</c:v>
                </c:pt>
                <c:pt idx="12">
                  <c:v>Hungary</c:v>
                </c:pt>
                <c:pt idx="13">
                  <c:v>Sweden</c:v>
                </c:pt>
                <c:pt idx="14">
                  <c:v>Slovenia</c:v>
                </c:pt>
                <c:pt idx="15">
                  <c:v>Ukraine</c:v>
                </c:pt>
                <c:pt idx="16">
                  <c:v>Austria</c:v>
                </c:pt>
                <c:pt idx="17">
                  <c:v>Portugal</c:v>
                </c:pt>
                <c:pt idx="18">
                  <c:v>Rest of Europe</c:v>
                </c:pt>
                <c:pt idx="19">
                  <c:v>USA**</c:v>
                </c:pt>
                <c:pt idx="20">
                  <c:v>Mexico</c:v>
                </c:pt>
                <c:pt idx="21">
                  <c:v>Canada</c:v>
                </c:pt>
                <c:pt idx="22">
                  <c:v>Brazil</c:v>
                </c:pt>
                <c:pt idx="23">
                  <c:v>Argentinia</c:v>
                </c:pt>
                <c:pt idx="24">
                  <c:v>Rest of Mercosur</c:v>
                </c:pt>
                <c:pt idx="25">
                  <c:v>China</c:v>
                </c:pt>
                <c:pt idx="26">
                  <c:v>Japan</c:v>
                </c:pt>
                <c:pt idx="27">
                  <c:v>South Korea</c:v>
                </c:pt>
                <c:pt idx="28">
                  <c:v>India</c:v>
                </c:pt>
                <c:pt idx="29">
                  <c:v>Thailand</c:v>
                </c:pt>
                <c:pt idx="30">
                  <c:v>Taiwan</c:v>
                </c:pt>
                <c:pt idx="31">
                  <c:v>Indonesia</c:v>
                </c:pt>
                <c:pt idx="32">
                  <c:v>Malaysia</c:v>
                </c:pt>
                <c:pt idx="33">
                  <c:v>Rest of the World</c:v>
                </c:pt>
              </c:strCache>
            </c:strRef>
          </c:cat>
          <c:val>
            <c:numRef>
              <c:f>('World Automobile Production'!$D$6:$D$24,'World Automobile Production'!$D$26:$D$28,'World Automobile Production'!$D$30:$D$32,'World Automobile Production'!$D$34:$D$41,'World Automobile Production'!$D$42)</c:f>
              <c:numCache>
                <c:formatCode>#,##0</c:formatCode>
                <c:ptCount val="34"/>
                <c:pt idx="0">
                  <c:v>5552409</c:v>
                </c:pt>
                <c:pt idx="1">
                  <c:v>1208362</c:v>
                </c:pt>
                <c:pt idx="2">
                  <c:v>1924171</c:v>
                </c:pt>
                <c:pt idx="3">
                  <c:v>1913513</c:v>
                </c:pt>
                <c:pt idx="4">
                  <c:v>1270444</c:v>
                </c:pt>
                <c:pt idx="5">
                  <c:v>1069518</c:v>
                </c:pt>
                <c:pt idx="6">
                  <c:v>785000</c:v>
                </c:pt>
                <c:pt idx="7">
                  <c:v>561933</c:v>
                </c:pt>
                <c:pt idx="8">
                  <c:v>603394</c:v>
                </c:pt>
                <c:pt idx="9">
                  <c:v>528996</c:v>
                </c:pt>
                <c:pt idx="10">
                  <c:v>573169</c:v>
                </c:pt>
                <c:pt idx="11">
                  <c:v>323587</c:v>
                </c:pt>
                <c:pt idx="12">
                  <c:v>208571</c:v>
                </c:pt>
                <c:pt idx="13">
                  <c:v>177084</c:v>
                </c:pt>
                <c:pt idx="14">
                  <c:v>201039</c:v>
                </c:pt>
                <c:pt idx="15">
                  <c:v>75261</c:v>
                </c:pt>
                <c:pt idx="16">
                  <c:v>86183</c:v>
                </c:pt>
                <c:pt idx="17">
                  <c:v>114563</c:v>
                </c:pt>
                <c:pt idx="18">
                  <c:v>71794</c:v>
                </c:pt>
                <c:pt idx="19">
                  <c:v>2731105</c:v>
                </c:pt>
                <c:pt idx="20">
                  <c:v>1386148</c:v>
                </c:pt>
                <c:pt idx="21">
                  <c:v>967077</c:v>
                </c:pt>
                <c:pt idx="22">
                  <c:v>2584690</c:v>
                </c:pt>
                <c:pt idx="23">
                  <c:v>508401</c:v>
                </c:pt>
                <c:pt idx="24">
                  <c:v>753792</c:v>
                </c:pt>
                <c:pt idx="25">
                  <c:v>13897083</c:v>
                </c:pt>
                <c:pt idx="26">
                  <c:v>8310362</c:v>
                </c:pt>
                <c:pt idx="27">
                  <c:v>3866206</c:v>
                </c:pt>
                <c:pt idx="28">
                  <c:v>2831542</c:v>
                </c:pt>
                <c:pt idx="29">
                  <c:v>554387</c:v>
                </c:pt>
                <c:pt idx="30">
                  <c:v>251490</c:v>
                </c:pt>
                <c:pt idx="31">
                  <c:v>496524</c:v>
                </c:pt>
                <c:pt idx="32">
                  <c:v>522568</c:v>
                </c:pt>
                <c:pt idx="33">
                  <c:v>1944154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'World Automobile Production'!$E$4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('World Automobile Production'!$B$6:$C$24,'World Automobile Production'!$B$26:$C$28,'World Automobile Production'!$B$30:$C$32,'World Automobile Production'!$B$34:$C$41,'World Automobile Production'!$B$42)</c:f>
              <c:strCache>
                <c:ptCount val="34"/>
                <c:pt idx="0">
                  <c:v>Germany</c:v>
                </c:pt>
                <c:pt idx="1">
                  <c:v>Russia</c:v>
                </c:pt>
                <c:pt idx="2">
                  <c:v>France</c:v>
                </c:pt>
                <c:pt idx="3">
                  <c:v>Spain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Poland</c:v>
                </c:pt>
                <c:pt idx="7">
                  <c:v>Slovakia</c:v>
                </c:pt>
                <c:pt idx="8">
                  <c:v>Turkeye</c:v>
                </c:pt>
                <c:pt idx="9">
                  <c:v>Belgium</c:v>
                </c:pt>
                <c:pt idx="10">
                  <c:v>Italy</c:v>
                </c:pt>
                <c:pt idx="11">
                  <c:v>Romania</c:v>
                </c:pt>
                <c:pt idx="12">
                  <c:v>Hungary</c:v>
                </c:pt>
                <c:pt idx="13">
                  <c:v>Sweden</c:v>
                </c:pt>
                <c:pt idx="14">
                  <c:v>Slovenia</c:v>
                </c:pt>
                <c:pt idx="15">
                  <c:v>Ukraine</c:v>
                </c:pt>
                <c:pt idx="16">
                  <c:v>Austria</c:v>
                </c:pt>
                <c:pt idx="17">
                  <c:v>Portugal</c:v>
                </c:pt>
                <c:pt idx="18">
                  <c:v>Rest of Europe</c:v>
                </c:pt>
                <c:pt idx="19">
                  <c:v>USA**</c:v>
                </c:pt>
                <c:pt idx="20">
                  <c:v>Mexico</c:v>
                </c:pt>
                <c:pt idx="21">
                  <c:v>Canada</c:v>
                </c:pt>
                <c:pt idx="22">
                  <c:v>Brazil</c:v>
                </c:pt>
                <c:pt idx="23">
                  <c:v>Argentinia</c:v>
                </c:pt>
                <c:pt idx="24">
                  <c:v>Rest of Mercosur</c:v>
                </c:pt>
                <c:pt idx="25">
                  <c:v>China</c:v>
                </c:pt>
                <c:pt idx="26">
                  <c:v>Japan</c:v>
                </c:pt>
                <c:pt idx="27">
                  <c:v>South Korea</c:v>
                </c:pt>
                <c:pt idx="28">
                  <c:v>India</c:v>
                </c:pt>
                <c:pt idx="29">
                  <c:v>Thailand</c:v>
                </c:pt>
                <c:pt idx="30">
                  <c:v>Taiwan</c:v>
                </c:pt>
                <c:pt idx="31">
                  <c:v>Indonesia</c:v>
                </c:pt>
                <c:pt idx="32">
                  <c:v>Malaysia</c:v>
                </c:pt>
                <c:pt idx="33">
                  <c:v>Rest of the World</c:v>
                </c:pt>
              </c:strCache>
            </c:strRef>
          </c:cat>
          <c:val>
            <c:numRef>
              <c:f>('World Automobile Production'!$E$6:$E$24,'World Automobile Production'!$E$26:$E$28,'World Automobile Production'!$E$30:$E$32,'World Automobile Production'!$E$34:$E$41,'World Automobile Production'!$E$42)</c:f>
              <c:numCache>
                <c:formatCode>#,##0</c:formatCode>
                <c:ptCount val="34"/>
                <c:pt idx="0">
                  <c:v>5871918</c:v>
                </c:pt>
                <c:pt idx="1">
                  <c:v>1738163</c:v>
                </c:pt>
                <c:pt idx="2">
                  <c:v>1931030</c:v>
                </c:pt>
                <c:pt idx="3">
                  <c:v>1819453</c:v>
                </c:pt>
                <c:pt idx="4">
                  <c:v>1343810</c:v>
                </c:pt>
                <c:pt idx="5">
                  <c:v>1191968</c:v>
                </c:pt>
                <c:pt idx="6">
                  <c:v>722285</c:v>
                </c:pt>
                <c:pt idx="7">
                  <c:v>639763</c:v>
                </c:pt>
                <c:pt idx="8">
                  <c:v>639734</c:v>
                </c:pt>
                <c:pt idx="9">
                  <c:v>560779</c:v>
                </c:pt>
                <c:pt idx="10">
                  <c:v>485606</c:v>
                </c:pt>
                <c:pt idx="11">
                  <c:v>310243</c:v>
                </c:pt>
                <c:pt idx="12">
                  <c:v>211218</c:v>
                </c:pt>
                <c:pt idx="13">
                  <c:v>188969</c:v>
                </c:pt>
                <c:pt idx="14">
                  <c:v>168955</c:v>
                </c:pt>
                <c:pt idx="15">
                  <c:v>97585</c:v>
                </c:pt>
                <c:pt idx="16">
                  <c:v>130343</c:v>
                </c:pt>
                <c:pt idx="17">
                  <c:v>141779</c:v>
                </c:pt>
                <c:pt idx="18">
                  <c:v>68806</c:v>
                </c:pt>
                <c:pt idx="19">
                  <c:v>2966133</c:v>
                </c:pt>
                <c:pt idx="20">
                  <c:v>1657080</c:v>
                </c:pt>
                <c:pt idx="21">
                  <c:v>990483</c:v>
                </c:pt>
                <c:pt idx="22">
                  <c:v>2534534</c:v>
                </c:pt>
                <c:pt idx="23">
                  <c:v>577233</c:v>
                </c:pt>
                <c:pt idx="24">
                  <c:v>827748</c:v>
                </c:pt>
                <c:pt idx="25">
                  <c:v>14485326</c:v>
                </c:pt>
                <c:pt idx="26">
                  <c:v>7158525</c:v>
                </c:pt>
                <c:pt idx="27">
                  <c:v>4221617</c:v>
                </c:pt>
                <c:pt idx="28">
                  <c:v>3038332</c:v>
                </c:pt>
                <c:pt idx="29">
                  <c:v>537987</c:v>
                </c:pt>
                <c:pt idx="30">
                  <c:v>288523</c:v>
                </c:pt>
                <c:pt idx="31">
                  <c:v>561863</c:v>
                </c:pt>
                <c:pt idx="32">
                  <c:v>488441</c:v>
                </c:pt>
                <c:pt idx="33">
                  <c:v>1968116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'World Automobile Production'!$F$4</c:f>
              <c:strCache>
                <c:ptCount val="1"/>
                <c:pt idx="0">
                  <c:v>2012*</c:v>
                </c:pt>
              </c:strCache>
            </c:strRef>
          </c:tx>
          <c:marker>
            <c:symbol val="none"/>
          </c:marker>
          <c:cat>
            <c:strRef>
              <c:f>('World Automobile Production'!$B$6:$C$24,'World Automobile Production'!$B$26:$C$28,'World Automobile Production'!$B$30:$C$32,'World Automobile Production'!$B$34:$C$41,'World Automobile Production'!$B$42)</c:f>
              <c:strCache>
                <c:ptCount val="34"/>
                <c:pt idx="0">
                  <c:v>Germany</c:v>
                </c:pt>
                <c:pt idx="1">
                  <c:v>Russia</c:v>
                </c:pt>
                <c:pt idx="2">
                  <c:v>France</c:v>
                </c:pt>
                <c:pt idx="3">
                  <c:v>Spain</c:v>
                </c:pt>
                <c:pt idx="4">
                  <c:v>Great Britain</c:v>
                </c:pt>
                <c:pt idx="5">
                  <c:v>Czech Republic</c:v>
                </c:pt>
                <c:pt idx="6">
                  <c:v>Poland</c:v>
                </c:pt>
                <c:pt idx="7">
                  <c:v>Slovakia</c:v>
                </c:pt>
                <c:pt idx="8">
                  <c:v>Turkeye</c:v>
                </c:pt>
                <c:pt idx="9">
                  <c:v>Belgium</c:v>
                </c:pt>
                <c:pt idx="10">
                  <c:v>Italy</c:v>
                </c:pt>
                <c:pt idx="11">
                  <c:v>Romania</c:v>
                </c:pt>
                <c:pt idx="12">
                  <c:v>Hungary</c:v>
                </c:pt>
                <c:pt idx="13">
                  <c:v>Sweden</c:v>
                </c:pt>
                <c:pt idx="14">
                  <c:v>Slovenia</c:v>
                </c:pt>
                <c:pt idx="15">
                  <c:v>Ukraine</c:v>
                </c:pt>
                <c:pt idx="16">
                  <c:v>Austria</c:v>
                </c:pt>
                <c:pt idx="17">
                  <c:v>Portugal</c:v>
                </c:pt>
                <c:pt idx="18">
                  <c:v>Rest of Europe</c:v>
                </c:pt>
                <c:pt idx="19">
                  <c:v>USA**</c:v>
                </c:pt>
                <c:pt idx="20">
                  <c:v>Mexico</c:v>
                </c:pt>
                <c:pt idx="21">
                  <c:v>Canada</c:v>
                </c:pt>
                <c:pt idx="22">
                  <c:v>Brazil</c:v>
                </c:pt>
                <c:pt idx="23">
                  <c:v>Argentinia</c:v>
                </c:pt>
                <c:pt idx="24">
                  <c:v>Rest of Mercosur</c:v>
                </c:pt>
                <c:pt idx="25">
                  <c:v>China</c:v>
                </c:pt>
                <c:pt idx="26">
                  <c:v>Japan</c:v>
                </c:pt>
                <c:pt idx="27">
                  <c:v>South Korea</c:v>
                </c:pt>
                <c:pt idx="28">
                  <c:v>India</c:v>
                </c:pt>
                <c:pt idx="29">
                  <c:v>Thailand</c:v>
                </c:pt>
                <c:pt idx="30">
                  <c:v>Taiwan</c:v>
                </c:pt>
                <c:pt idx="31">
                  <c:v>Indonesia</c:v>
                </c:pt>
                <c:pt idx="32">
                  <c:v>Malaysia</c:v>
                </c:pt>
                <c:pt idx="33">
                  <c:v>Rest of the World</c:v>
                </c:pt>
              </c:strCache>
            </c:strRef>
          </c:cat>
          <c:val>
            <c:numRef>
              <c:f>('World Automobile Production'!$F$6:$F$24,'World Automobile Production'!$F$26:$F$28,'World Automobile Production'!$F$30:$F$32,'World Automobile Production'!$F$34:$F$41,'World Automobile Production'!$F$42)</c:f>
              <c:numCache>
                <c:formatCode>#,##0</c:formatCode>
                <c:ptCount val="34"/>
                <c:pt idx="0">
                  <c:v>5388456</c:v>
                </c:pt>
                <c:pt idx="1">
                  <c:v>1968789</c:v>
                </c:pt>
                <c:pt idx="2">
                  <c:v>1682814</c:v>
                </c:pt>
                <c:pt idx="3">
                  <c:v>1539680</c:v>
                </c:pt>
                <c:pt idx="4">
                  <c:v>1464906</c:v>
                </c:pt>
                <c:pt idx="5">
                  <c:v>1171774</c:v>
                </c:pt>
                <c:pt idx="6">
                  <c:v>540000</c:v>
                </c:pt>
                <c:pt idx="7">
                  <c:v>900000</c:v>
                </c:pt>
                <c:pt idx="8">
                  <c:v>576660</c:v>
                </c:pt>
                <c:pt idx="9">
                  <c:v>507204</c:v>
                </c:pt>
                <c:pt idx="10">
                  <c:v>396817</c:v>
                </c:pt>
                <c:pt idx="11">
                  <c:v>326556</c:v>
                </c:pt>
                <c:pt idx="12">
                  <c:v>215440</c:v>
                </c:pt>
                <c:pt idx="13">
                  <c:v>162814</c:v>
                </c:pt>
                <c:pt idx="14">
                  <c:v>126836</c:v>
                </c:pt>
                <c:pt idx="15">
                  <c:v>69687</c:v>
                </c:pt>
                <c:pt idx="16">
                  <c:v>124000</c:v>
                </c:pt>
                <c:pt idx="17">
                  <c:v>115735</c:v>
                </c:pt>
                <c:pt idx="18">
                  <c:v>41127</c:v>
                </c:pt>
                <c:pt idx="19">
                  <c:v>4105853</c:v>
                </c:pt>
                <c:pt idx="20">
                  <c:v>1810007</c:v>
                </c:pt>
                <c:pt idx="21">
                  <c:v>1040298</c:v>
                </c:pt>
                <c:pt idx="22">
                  <c:v>2623704</c:v>
                </c:pt>
                <c:pt idx="23">
                  <c:v>497376</c:v>
                </c:pt>
                <c:pt idx="24">
                  <c:v>795336</c:v>
                </c:pt>
                <c:pt idx="25">
                  <c:v>15524460</c:v>
                </c:pt>
                <c:pt idx="26">
                  <c:v>8554219</c:v>
                </c:pt>
                <c:pt idx="27">
                  <c:v>4167089</c:v>
                </c:pt>
                <c:pt idx="28">
                  <c:v>3285496</c:v>
                </c:pt>
                <c:pt idx="29">
                  <c:v>957623</c:v>
                </c:pt>
                <c:pt idx="30">
                  <c:v>278043</c:v>
                </c:pt>
                <c:pt idx="31">
                  <c:v>743501</c:v>
                </c:pt>
                <c:pt idx="32">
                  <c:v>510400</c:v>
                </c:pt>
                <c:pt idx="33">
                  <c:v>1338233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8432"/>
        <c:axId val="211357696"/>
      </c:lineChart>
      <c:catAx>
        <c:axId val="20609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357696"/>
        <c:crosses val="autoZero"/>
        <c:auto val="1"/>
        <c:lblAlgn val="ctr"/>
        <c:lblOffset val="100"/>
        <c:noMultiLvlLbl val="0"/>
      </c:catAx>
      <c:valAx>
        <c:axId val="2113576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09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1"/>
            <c:bubble3D val="0"/>
            <c:explosion val="0"/>
            <c:spPr>
              <a:solidFill>
                <a:srgbClr val="FFC000"/>
              </a:solidFill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2012'!$E$6:$F$6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'Chin. Automotive Data 2012'!$K$8:$L$8</c:f>
              <c:numCache>
                <c:formatCode>0.00%</c:formatCode>
                <c:ptCount val="2"/>
                <c:pt idx="0">
                  <c:v>0.80263251960112481</c:v>
                </c:pt>
                <c:pt idx="1">
                  <c:v>0.19736742859475523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Passenger Car Production Trend by</a:t>
            </a:r>
            <a:r>
              <a:rPr lang="en-GB" baseline="0"/>
              <a:t> Region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'World Automobile Production'!$B$5:$C$5</c:f>
              <c:strCache>
                <c:ptCount val="1"/>
                <c:pt idx="0">
                  <c:v>Europe</c:v>
                </c:pt>
              </c:strCache>
            </c:strRef>
          </c:tx>
          <c:marker>
            <c:symbol val="none"/>
          </c:marker>
          <c:cat>
            <c:strRef>
              <c:f>'World Automobile Production'!$D$4:$F$4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2012*</c:v>
                </c:pt>
              </c:strCache>
            </c:strRef>
          </c:cat>
          <c:val>
            <c:numRef>
              <c:f>'World Automobile Production'!$D$5:$F$5</c:f>
              <c:numCache>
                <c:formatCode>#,##0</c:formatCode>
                <c:ptCount val="3"/>
                <c:pt idx="0">
                  <c:v>17248991</c:v>
                </c:pt>
                <c:pt idx="1">
                  <c:v>18262407</c:v>
                </c:pt>
                <c:pt idx="2">
                  <c:v>17319295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'World Automobile Production'!$B$25</c:f>
              <c:strCache>
                <c:ptCount val="1"/>
                <c:pt idx="0">
                  <c:v>Nafta </c:v>
                </c:pt>
              </c:strCache>
            </c:strRef>
          </c:tx>
          <c:marker>
            <c:symbol val="none"/>
          </c:marker>
          <c:cat>
            <c:strRef>
              <c:f>'World Automobile Production'!$D$4:$F$4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2012*</c:v>
                </c:pt>
              </c:strCache>
            </c:strRef>
          </c:cat>
          <c:val>
            <c:numRef>
              <c:f>'World Automobile Production'!$D$25:$F$25</c:f>
              <c:numCache>
                <c:formatCode>#,##0</c:formatCode>
                <c:ptCount val="3"/>
                <c:pt idx="0">
                  <c:v>5084330</c:v>
                </c:pt>
                <c:pt idx="1">
                  <c:v>5613696</c:v>
                </c:pt>
                <c:pt idx="2">
                  <c:v>6956158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'World Automobile Production'!$B$29</c:f>
              <c:strCache>
                <c:ptCount val="1"/>
                <c:pt idx="0">
                  <c:v>Mercosur </c:v>
                </c:pt>
              </c:strCache>
            </c:strRef>
          </c:tx>
          <c:marker>
            <c:symbol val="none"/>
          </c:marker>
          <c:cat>
            <c:strRef>
              <c:f>'World Automobile Production'!$D$4:$F$4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2012*</c:v>
                </c:pt>
              </c:strCache>
            </c:strRef>
          </c:cat>
          <c:val>
            <c:numRef>
              <c:f>'World Automobile Production'!$D$29:$F$29</c:f>
              <c:numCache>
                <c:formatCode>#,##0</c:formatCode>
                <c:ptCount val="3"/>
                <c:pt idx="0">
                  <c:v>3846883</c:v>
                </c:pt>
                <c:pt idx="1">
                  <c:v>3939515</c:v>
                </c:pt>
                <c:pt idx="2">
                  <c:v>3916416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'World Automobile Production'!$B$33</c:f>
              <c:strCache>
                <c:ptCount val="1"/>
                <c:pt idx="0">
                  <c:v>Asia</c:v>
                </c:pt>
              </c:strCache>
            </c:strRef>
          </c:tx>
          <c:marker>
            <c:symbol val="none"/>
          </c:marker>
          <c:cat>
            <c:strRef>
              <c:f>'World Automobile Production'!$D$4:$F$4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2012*</c:v>
                </c:pt>
              </c:strCache>
            </c:strRef>
          </c:cat>
          <c:val>
            <c:numRef>
              <c:f>'World Automobile Production'!$D$33:$F$33</c:f>
              <c:numCache>
                <c:formatCode>#,##0</c:formatCode>
                <c:ptCount val="3"/>
                <c:pt idx="0">
                  <c:v>30730162</c:v>
                </c:pt>
                <c:pt idx="1">
                  <c:v>30780614</c:v>
                </c:pt>
                <c:pt idx="2">
                  <c:v>34020831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'World Automobile Production'!$B$42</c:f>
              <c:strCache>
                <c:ptCount val="1"/>
                <c:pt idx="0">
                  <c:v>Rest of the World</c:v>
                </c:pt>
              </c:strCache>
            </c:strRef>
          </c:tx>
          <c:marker>
            <c:symbol val="none"/>
          </c:marker>
          <c:cat>
            <c:strRef>
              <c:f>'World Automobile Production'!$D$4:$F$4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2012*</c:v>
                </c:pt>
              </c:strCache>
            </c:strRef>
          </c:cat>
          <c:val>
            <c:numRef>
              <c:f>'World Automobile Production'!$D$42:$F$42</c:f>
              <c:numCache>
                <c:formatCode>#,##0</c:formatCode>
                <c:ptCount val="3"/>
                <c:pt idx="0">
                  <c:v>1944154</c:v>
                </c:pt>
                <c:pt idx="1">
                  <c:v>1968116</c:v>
                </c:pt>
                <c:pt idx="2">
                  <c:v>1338233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5552"/>
        <c:axId val="93817088"/>
      </c:lineChart>
      <c:catAx>
        <c:axId val="938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3817088"/>
        <c:crosses val="autoZero"/>
        <c:auto val="1"/>
        <c:lblAlgn val="ctr"/>
        <c:lblOffset val="100"/>
        <c:noMultiLvlLbl val="0"/>
      </c:catAx>
      <c:valAx>
        <c:axId val="9381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Passenger Car Production Change 2011/2012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'World Automobile Production'!$B$6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Production'!$G$6</c:f>
              <c:numCache>
                <c:formatCode>0.0%</c:formatCode>
                <c:ptCount val="1"/>
                <c:pt idx="0">
                  <c:v>-8.2334596634353552E-2</c:v>
                </c:pt>
              </c:numCache>
            </c:numRef>
          </c:val>
        </c:ser>
        <c:ser>
          <c:idx val="2"/>
          <c:order val="1"/>
          <c:tx>
            <c:strRef>
              <c:f>'World Automobile Production'!$B$7</c:f>
              <c:strCache>
                <c:ptCount val="1"/>
                <c:pt idx="0">
                  <c:v>Russia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Production'!$G$7</c:f>
              <c:numCache>
                <c:formatCode>0.0%</c:formatCode>
                <c:ptCount val="1"/>
                <c:pt idx="0">
                  <c:v>0.1326837586578474</c:v>
                </c:pt>
              </c:numCache>
            </c:numRef>
          </c:val>
        </c:ser>
        <c:ser>
          <c:idx val="3"/>
          <c:order val="2"/>
          <c:tx>
            <c:strRef>
              <c:f>'World Automobile Production'!$B$8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Production'!$G$8</c:f>
              <c:numCache>
                <c:formatCode>0.0%</c:formatCode>
                <c:ptCount val="1"/>
                <c:pt idx="0">
                  <c:v>-0.12854072696954474</c:v>
                </c:pt>
              </c:numCache>
            </c:numRef>
          </c:val>
        </c:ser>
        <c:ser>
          <c:idx val="4"/>
          <c:order val="3"/>
          <c:tx>
            <c:strRef>
              <c:f>'World Automobile Production'!$B$9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Production'!$G$9</c:f>
              <c:numCache>
                <c:formatCode>0.0%</c:formatCode>
                <c:ptCount val="1"/>
                <c:pt idx="0">
                  <c:v>-0.15376764335215035</c:v>
                </c:pt>
              </c:numCache>
            </c:numRef>
          </c:val>
        </c:ser>
        <c:ser>
          <c:idx val="5"/>
          <c:order val="4"/>
          <c:tx>
            <c:strRef>
              <c:f>'World Automobile Production'!$B$10</c:f>
              <c:strCache>
                <c:ptCount val="1"/>
                <c:pt idx="0">
                  <c:v>Great Britain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Production'!$G$10</c:f>
              <c:numCache>
                <c:formatCode>0.0%</c:formatCode>
                <c:ptCount val="1"/>
                <c:pt idx="0">
                  <c:v>9.0113929796623041E-2</c:v>
                </c:pt>
              </c:numCache>
            </c:numRef>
          </c:val>
        </c:ser>
        <c:ser>
          <c:idx val="6"/>
          <c:order val="5"/>
          <c:tx>
            <c:strRef>
              <c:f>'World Automobile Production'!$B$11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Production'!$G$11</c:f>
              <c:numCache>
                <c:formatCode>0.0%</c:formatCode>
                <c:ptCount val="1"/>
                <c:pt idx="0">
                  <c:v>-1.6941729979328305E-2</c:v>
                </c:pt>
              </c:numCache>
            </c:numRef>
          </c:val>
        </c:ser>
        <c:ser>
          <c:idx val="7"/>
          <c:order val="6"/>
          <c:tx>
            <c:strRef>
              <c:f>'World Automobile Production'!$B$12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Production'!$G$12</c:f>
              <c:numCache>
                <c:formatCode>0.0%</c:formatCode>
                <c:ptCount val="1"/>
                <c:pt idx="0">
                  <c:v>-0.2523726783748797</c:v>
                </c:pt>
              </c:numCache>
            </c:numRef>
          </c:val>
        </c:ser>
        <c:ser>
          <c:idx val="8"/>
          <c:order val="7"/>
          <c:tx>
            <c:strRef>
              <c:f>'World Automobile Production'!$B$13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Production'!$G$13</c:f>
              <c:numCache>
                <c:formatCode>0.0%</c:formatCode>
                <c:ptCount val="1"/>
                <c:pt idx="0">
                  <c:v>0.40677094486552051</c:v>
                </c:pt>
              </c:numCache>
            </c:numRef>
          </c:val>
        </c:ser>
        <c:ser>
          <c:idx val="9"/>
          <c:order val="8"/>
          <c:tx>
            <c:strRef>
              <c:f>'World Automobile Production'!$B$14</c:f>
              <c:strCache>
                <c:ptCount val="1"/>
                <c:pt idx="0">
                  <c:v>Turkeye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Production'!$G$14</c:f>
              <c:numCache>
                <c:formatCode>0.0%</c:formatCode>
                <c:ptCount val="1"/>
                <c:pt idx="0">
                  <c:v>-9.8594103174131753E-2</c:v>
                </c:pt>
              </c:numCache>
            </c:numRef>
          </c:val>
        </c:ser>
        <c:ser>
          <c:idx val="10"/>
          <c:order val="9"/>
          <c:tx>
            <c:strRef>
              <c:f>'World Automobile Production'!$B$15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Production'!$G$15</c:f>
              <c:numCache>
                <c:formatCode>0.0%</c:formatCode>
                <c:ptCount val="1"/>
                <c:pt idx="0">
                  <c:v>-9.5536744421599235E-2</c:v>
                </c:pt>
              </c:numCache>
            </c:numRef>
          </c:val>
        </c:ser>
        <c:ser>
          <c:idx val="11"/>
          <c:order val="10"/>
          <c:tx>
            <c:strRef>
              <c:f>'World Automobile Production'!$B$16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Production'!$G$16</c:f>
              <c:numCache>
                <c:formatCode>0.0%</c:formatCode>
                <c:ptCount val="1"/>
                <c:pt idx="0">
                  <c:v>-0.18284164528444871</c:v>
                </c:pt>
              </c:numCache>
            </c:numRef>
          </c:val>
        </c:ser>
        <c:ser>
          <c:idx val="12"/>
          <c:order val="11"/>
          <c:tx>
            <c:strRef>
              <c:f>'World Automobile Production'!$B$17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Production'!$G$17</c:f>
              <c:numCache>
                <c:formatCode>0.0%</c:formatCode>
                <c:ptCount val="1"/>
                <c:pt idx="0">
                  <c:v>5.2581363640759021E-2</c:v>
                </c:pt>
              </c:numCache>
            </c:numRef>
          </c:val>
        </c:ser>
        <c:ser>
          <c:idx val="13"/>
          <c:order val="12"/>
          <c:tx>
            <c:strRef>
              <c:f>'World Automobile Production'!$B$18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Production'!$G$18</c:f>
              <c:numCache>
                <c:formatCode>0.0%</c:formatCode>
                <c:ptCount val="1"/>
                <c:pt idx="0">
                  <c:v>1.9988826709844806E-2</c:v>
                </c:pt>
              </c:numCache>
            </c:numRef>
          </c:val>
        </c:ser>
        <c:ser>
          <c:idx val="14"/>
          <c:order val="13"/>
          <c:tx>
            <c:strRef>
              <c:f>'World Automobile Production'!$B$19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Production'!$G$19</c:f>
              <c:numCache>
                <c:formatCode>0.0%</c:formatCode>
                <c:ptCount val="1"/>
                <c:pt idx="0">
                  <c:v>-0.13840894538257598</c:v>
                </c:pt>
              </c:numCache>
            </c:numRef>
          </c:val>
        </c:ser>
        <c:ser>
          <c:idx val="15"/>
          <c:order val="14"/>
          <c:tx>
            <c:strRef>
              <c:f>'World Automobile Production'!$B$20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Production'!$G$20</c:f>
              <c:numCache>
                <c:formatCode>0.0%</c:formatCode>
                <c:ptCount val="1"/>
                <c:pt idx="0">
                  <c:v>-0.24929123139297446</c:v>
                </c:pt>
              </c:numCache>
            </c:numRef>
          </c:val>
        </c:ser>
        <c:ser>
          <c:idx val="16"/>
          <c:order val="15"/>
          <c:tx>
            <c:strRef>
              <c:f>'World Automobile Production'!$B$22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Production'!$G$22</c:f>
              <c:numCache>
                <c:formatCode>0.0%</c:formatCode>
                <c:ptCount val="1"/>
                <c:pt idx="0">
                  <c:v>-4.8663909837889263E-2</c:v>
                </c:pt>
              </c:numCache>
            </c:numRef>
          </c:val>
        </c:ser>
        <c:ser>
          <c:idx val="17"/>
          <c:order val="16"/>
          <c:tx>
            <c:strRef>
              <c:f>'World Automobile Production'!$B$23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Production'!$G$23</c:f>
              <c:numCache>
                <c:formatCode>0.0%</c:formatCode>
                <c:ptCount val="1"/>
                <c:pt idx="0">
                  <c:v>-0.18369434119298345</c:v>
                </c:pt>
              </c:numCache>
            </c:numRef>
          </c:val>
        </c:ser>
        <c:ser>
          <c:idx val="18"/>
          <c:order val="17"/>
          <c:tx>
            <c:strRef>
              <c:f>'World Automobile Production'!$B$24</c:f>
              <c:strCache>
                <c:ptCount val="1"/>
                <c:pt idx="0">
                  <c:v>Rest of Europe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Production'!$G$24</c:f>
              <c:numCache>
                <c:formatCode>0.0%</c:formatCode>
                <c:ptCount val="1"/>
                <c:pt idx="0">
                  <c:v>-0.40227596430543849</c:v>
                </c:pt>
              </c:numCache>
            </c:numRef>
          </c:val>
        </c:ser>
        <c:ser>
          <c:idx val="20"/>
          <c:order val="18"/>
          <c:tx>
            <c:strRef>
              <c:f>'World Automobile Production'!$B$26</c:f>
              <c:strCache>
                <c:ptCount val="1"/>
                <c:pt idx="0">
                  <c:v>USA**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Production'!$G$26</c:f>
              <c:numCache>
                <c:formatCode>0.0%</c:formatCode>
                <c:ptCount val="1"/>
                <c:pt idx="0">
                  <c:v>0.38424440171765728</c:v>
                </c:pt>
              </c:numCache>
            </c:numRef>
          </c:val>
        </c:ser>
        <c:ser>
          <c:idx val="21"/>
          <c:order val="19"/>
          <c:tx>
            <c:strRef>
              <c:f>'World Automobile Production'!$B$27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Production'!$G$27</c:f>
              <c:numCache>
                <c:formatCode>0.0%</c:formatCode>
                <c:ptCount val="1"/>
                <c:pt idx="0">
                  <c:v>9.228703502546648E-2</c:v>
                </c:pt>
              </c:numCache>
            </c:numRef>
          </c:val>
        </c:ser>
        <c:ser>
          <c:idx val="22"/>
          <c:order val="20"/>
          <c:tx>
            <c:strRef>
              <c:f>'World Automobile Production'!$B$28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Production'!$G$28</c:f>
              <c:numCache>
                <c:formatCode>0.0%</c:formatCode>
                <c:ptCount val="1"/>
                <c:pt idx="0">
                  <c:v>5.0293644615808653E-2</c:v>
                </c:pt>
              </c:numCache>
            </c:numRef>
          </c:val>
        </c:ser>
        <c:ser>
          <c:idx val="24"/>
          <c:order val="21"/>
          <c:tx>
            <c:strRef>
              <c:f>'World Automobile Production'!$B$30</c:f>
              <c:strCache>
                <c:ptCount val="1"/>
                <c:pt idx="0">
                  <c:v>Brazil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Production'!$G$30</c:f>
              <c:numCache>
                <c:formatCode>0.0%</c:formatCode>
                <c:ptCount val="1"/>
                <c:pt idx="0">
                  <c:v>3.5182009789570784E-2</c:v>
                </c:pt>
              </c:numCache>
            </c:numRef>
          </c:val>
        </c:ser>
        <c:ser>
          <c:idx val="25"/>
          <c:order val="22"/>
          <c:tx>
            <c:strRef>
              <c:f>'World Automobile Production'!$B$31</c:f>
              <c:strCache>
                <c:ptCount val="1"/>
                <c:pt idx="0">
                  <c:v>Argentinia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Production'!$G$31</c:f>
              <c:numCache>
                <c:formatCode>0.0%</c:formatCode>
                <c:ptCount val="1"/>
                <c:pt idx="0">
                  <c:v>-0.13834448134462166</c:v>
                </c:pt>
              </c:numCache>
            </c:numRef>
          </c:val>
        </c:ser>
        <c:ser>
          <c:idx val="26"/>
          <c:order val="23"/>
          <c:tx>
            <c:strRef>
              <c:f>'World Automobile Production'!$B$32</c:f>
              <c:strCache>
                <c:ptCount val="1"/>
                <c:pt idx="0">
                  <c:v>Rest of Mercosur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Production'!$G$32</c:f>
              <c:numCache>
                <c:formatCode>0.0%</c:formatCode>
                <c:ptCount val="1"/>
                <c:pt idx="0">
                  <c:v>-3.9156844836834397E-2</c:v>
                </c:pt>
              </c:numCache>
            </c:numRef>
          </c:val>
        </c:ser>
        <c:ser>
          <c:idx val="28"/>
          <c:order val="24"/>
          <c:tx>
            <c:strRef>
              <c:f>'World Automobile Production'!$B$34</c:f>
              <c:strCache>
                <c:ptCount val="1"/>
                <c:pt idx="0">
                  <c:v>China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Production'!$G$34</c:f>
              <c:numCache>
                <c:formatCode>0.0%</c:formatCode>
                <c:ptCount val="1"/>
                <c:pt idx="0">
                  <c:v>7.1737011648892124E-2</c:v>
                </c:pt>
              </c:numCache>
            </c:numRef>
          </c:val>
        </c:ser>
        <c:ser>
          <c:idx val="29"/>
          <c:order val="25"/>
          <c:tx>
            <c:strRef>
              <c:f>'World Automobile Production'!$B$35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Production'!$G$35</c:f>
              <c:numCache>
                <c:formatCode>0.0%</c:formatCode>
                <c:ptCount val="1"/>
                <c:pt idx="0">
                  <c:v>0.19496949441400288</c:v>
                </c:pt>
              </c:numCache>
            </c:numRef>
          </c:val>
        </c:ser>
        <c:ser>
          <c:idx val="30"/>
          <c:order val="26"/>
          <c:tx>
            <c:strRef>
              <c:f>'World Automobile Production'!$B$36</c:f>
              <c:strCache>
                <c:ptCount val="1"/>
                <c:pt idx="0">
                  <c:v>South Korea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Production'!$G$36</c:f>
              <c:numCache>
                <c:formatCode>0.0%</c:formatCode>
                <c:ptCount val="1"/>
                <c:pt idx="0">
                  <c:v>-1.2916377776572343E-2</c:v>
                </c:pt>
              </c:numCache>
            </c:numRef>
          </c:val>
        </c:ser>
        <c:ser>
          <c:idx val="31"/>
          <c:order val="27"/>
          <c:tx>
            <c:strRef>
              <c:f>'World Automobile Production'!$B$37</c:f>
              <c:strCache>
                <c:ptCount val="1"/>
                <c:pt idx="0">
                  <c:v>India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Production'!$G$37</c:f>
              <c:numCache>
                <c:formatCode>0.0%</c:formatCode>
                <c:ptCount val="1"/>
                <c:pt idx="0">
                  <c:v>8.1348582050941115E-2</c:v>
                </c:pt>
              </c:numCache>
            </c:numRef>
          </c:val>
        </c:ser>
        <c:ser>
          <c:idx val="32"/>
          <c:order val="28"/>
          <c:tx>
            <c:strRef>
              <c:f>'World Automobile Production'!$B$38</c:f>
              <c:strCache>
                <c:ptCount val="1"/>
                <c:pt idx="0">
                  <c:v>Thailand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Production'!$G$38</c:f>
              <c:numCache>
                <c:formatCode>0.0%</c:formatCode>
                <c:ptCount val="1"/>
                <c:pt idx="0">
                  <c:v>0.78001141291518195</c:v>
                </c:pt>
              </c:numCache>
            </c:numRef>
          </c:val>
        </c:ser>
        <c:ser>
          <c:idx val="33"/>
          <c:order val="29"/>
          <c:tx>
            <c:strRef>
              <c:f>'World Automobile Production'!$B$39</c:f>
              <c:strCache>
                <c:ptCount val="1"/>
                <c:pt idx="0">
                  <c:v>Taiwan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Production'!$G$39</c:f>
              <c:numCache>
                <c:formatCode>0.0%</c:formatCode>
                <c:ptCount val="1"/>
                <c:pt idx="0">
                  <c:v>-3.6322927461588848E-2</c:v>
                </c:pt>
              </c:numCache>
            </c:numRef>
          </c:val>
        </c:ser>
        <c:ser>
          <c:idx val="34"/>
          <c:order val="30"/>
          <c:tx>
            <c:strRef>
              <c:f>'World Automobile Production'!$B$40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Production'!$G$40</c:f>
              <c:numCache>
                <c:formatCode>0.0%</c:formatCode>
                <c:ptCount val="1"/>
                <c:pt idx="0">
                  <c:v>0.32327809448210687</c:v>
                </c:pt>
              </c:numCache>
            </c:numRef>
          </c:val>
        </c:ser>
        <c:ser>
          <c:idx val="35"/>
          <c:order val="31"/>
          <c:tx>
            <c:strRef>
              <c:f>'World Automobile Production'!$B$41</c:f>
              <c:strCache>
                <c:ptCount val="1"/>
                <c:pt idx="0">
                  <c:v>Malaysia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Production'!$G$41</c:f>
              <c:numCache>
                <c:formatCode>0.0%</c:formatCode>
                <c:ptCount val="1"/>
                <c:pt idx="0">
                  <c:v>4.4957323402417079E-2</c:v>
                </c:pt>
              </c:numCache>
            </c:numRef>
          </c:val>
        </c:ser>
        <c:ser>
          <c:idx val="36"/>
          <c:order val="32"/>
          <c:tx>
            <c:strRef>
              <c:f>'World Automobile Production'!$B$42</c:f>
              <c:strCache>
                <c:ptCount val="1"/>
                <c:pt idx="0">
                  <c:v>Rest of the World</c:v>
                </c:pt>
              </c:strCache>
            </c:strRef>
          </c:tx>
          <c:invertIfNegative val="0"/>
          <c:cat>
            <c:strRef>
              <c:f>'World Automobile Production'!$G$4</c:f>
              <c:strCache>
                <c:ptCount val="1"/>
                <c:pt idx="0">
                  <c:v>Variation. in %</c:v>
                </c:pt>
              </c:strCache>
            </c:strRef>
          </c:cat>
          <c:val>
            <c:numRef>
              <c:f>'World Automobile Production'!$G$42</c:f>
              <c:numCache>
                <c:formatCode>0.0%</c:formatCode>
                <c:ptCount val="1"/>
                <c:pt idx="0">
                  <c:v>-0.32004363563936272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9296"/>
        <c:axId val="217400832"/>
      </c:barChart>
      <c:catAx>
        <c:axId val="2173992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7400832"/>
        <c:crosses val="autoZero"/>
        <c:auto val="0"/>
        <c:lblAlgn val="ctr"/>
        <c:lblOffset val="0"/>
        <c:tickLblSkip val="1"/>
        <c:noMultiLvlLbl val="0"/>
      </c:catAx>
      <c:valAx>
        <c:axId val="2174008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739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China Sales Analysis 2011</a:t>
            </a:r>
            <a:r>
              <a:rPr lang="en-GB" u="sng" baseline="0">
                <a:solidFill>
                  <a:srgbClr val="E53E36"/>
                </a:solidFill>
              </a:rPr>
              <a:t> by Brand Origin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7.1655223395795303E-2"/>
                  <c:y val="8.6392867396899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('Chin. Automotive Data 2012 - D'!$B$9,'Chin. Automotive Data 2012 - D'!$B$40,'Chin. Automotive Data 2012 - D'!$B$46,'Chin. Automotive Data 2012 - D'!$B$53,'Chin. Automotive Data 2012 - D'!$B$63,'Chin. Automotive Data 2012 - D'!$B$68)</c:f>
              <c:strCache>
                <c:ptCount val="6"/>
                <c:pt idx="0">
                  <c:v>Germany</c:v>
                </c:pt>
                <c:pt idx="1">
                  <c:v>USA</c:v>
                </c:pt>
                <c:pt idx="2">
                  <c:v>Japan</c:v>
                </c:pt>
                <c:pt idx="3">
                  <c:v>China</c:v>
                </c:pt>
                <c:pt idx="4">
                  <c:v>France</c:v>
                </c:pt>
                <c:pt idx="5">
                  <c:v>Korea</c:v>
                </c:pt>
              </c:strCache>
            </c:strRef>
          </c:cat>
          <c:val>
            <c:numRef>
              <c:f>('Chin. Automotive Data 2012 - D'!$G$9,'Chin. Automotive Data 2012 - D'!$G$40,'Chin. Automotive Data 2012 - D'!$G$46,'Chin. Automotive Data 2012 - D'!$G$53,'Chin. Automotive Data 2012 - D'!$G$63,'Chin. Automotive Data 2012 - D'!$G$68)</c:f>
              <c:numCache>
                <c:formatCode>0.00%</c:formatCode>
                <c:ptCount val="6"/>
                <c:pt idx="0">
                  <c:v>0.2126471075979105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German Car Maker</a:t>
            </a:r>
            <a:r>
              <a:rPr lang="en-GB" u="sng" baseline="0">
                <a:solidFill>
                  <a:srgbClr val="E53E36"/>
                </a:solidFill>
              </a:rPr>
              <a:t>-Sales 2011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96362954630672"/>
          <c:y val="0.12581120197440884"/>
          <c:w val="0.67326524184476944"/>
          <c:h val="0.76802841104916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'Chin. Automotive Data 2012 - D'!$B$11</c:f>
              <c:strCache>
                <c:ptCount val="1"/>
                <c:pt idx="0">
                  <c:v>Local Manufactured</c:v>
                </c:pt>
              </c:strCache>
            </c:strRef>
          </c:tx>
          <c:invertIfNegative val="0"/>
          <c:cat>
            <c:strRef>
              <c:f>('Chin. Automotive Data 2012 - D'!$B$10,'Chin. Automotive Data 2012 - D'!$B$13,'Chin. Automotive Data 2012 - D'!$B$16,'Chin. Automotive Data 2012 - D'!$B$19,'Chin. Automotive Data 2012 - D'!$B$22,'Chin. Automotive Data 2012 - D'!$B$25,'Chin. Automotive Data 2012 - D'!$B$28,'Chin. Automotive Data 2012 - D'!$B$31)</c:f>
              <c:strCache>
                <c:ptCount val="8"/>
                <c:pt idx="0">
                  <c:v>AUDI</c:v>
                </c:pt>
                <c:pt idx="1">
                  <c:v>BMW**</c:v>
                </c:pt>
                <c:pt idx="2">
                  <c:v>Mercedes</c:v>
                </c:pt>
                <c:pt idx="3">
                  <c:v>Porsche</c:v>
                </c:pt>
                <c:pt idx="4">
                  <c:v>SKODA</c:v>
                </c:pt>
                <c:pt idx="5">
                  <c:v>VW*</c:v>
                </c:pt>
                <c:pt idx="6">
                  <c:v>OPEL</c:v>
                </c:pt>
                <c:pt idx="7">
                  <c:v>Others</c:v>
                </c:pt>
              </c:strCache>
            </c:strRef>
          </c:cat>
          <c:val>
            <c:numRef>
              <c:f>('Chin. Automotive Data 2012 - D'!$C$11,'Chin. Automotive Data 2012 - D'!$C$14,'Chin. Automotive Data 2012 - D'!$C$17,'Chin. Automotive Data 2012 - D'!$C$20,'Chin. Automotive Data 2012 - D'!$C$23,'Chin. Automotive Data 2012 - D'!$C$26,'Chin. Automotive Data 2012 - D'!$C$29,'Chin. Automotive Data 2012 - D'!$C$31)</c:f>
              <c:numCache>
                <c:formatCode>#,##0</c:formatCode>
                <c:ptCount val="8"/>
                <c:pt idx="0">
                  <c:v>255136</c:v>
                </c:pt>
                <c:pt idx="1">
                  <c:v>151221</c:v>
                </c:pt>
                <c:pt idx="2">
                  <c:v>0</c:v>
                </c:pt>
                <c:pt idx="3">
                  <c:v>0</c:v>
                </c:pt>
                <c:pt idx="4">
                  <c:v>224253</c:v>
                </c:pt>
                <c:pt idx="5">
                  <c:v>1588188</c:v>
                </c:pt>
                <c:pt idx="6">
                  <c:v>0</c:v>
                </c:pt>
                <c:pt idx="7">
                  <c:v>414500</c:v>
                </c:pt>
              </c:numCache>
            </c:numRef>
          </c:val>
        </c:ser>
        <c:ser>
          <c:idx val="1"/>
          <c:order val="1"/>
          <c:tx>
            <c:strRef>
              <c:f>'Chin. Automotive Data 2012 - D'!$B$12</c:f>
              <c:strCache>
                <c:ptCount val="1"/>
                <c:pt idx="0">
                  <c:v>Imported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('Chin. Automotive Data 2012 - D'!$B$10,'Chin. Automotive Data 2012 - D'!$B$13,'Chin. Automotive Data 2012 - D'!$B$16,'Chin. Automotive Data 2012 - D'!$B$19,'Chin. Automotive Data 2012 - D'!$B$22,'Chin. Automotive Data 2012 - D'!$B$25,'Chin. Automotive Data 2012 - D'!$B$28,'Chin. Automotive Data 2012 - D'!$B$31)</c:f>
              <c:strCache>
                <c:ptCount val="8"/>
                <c:pt idx="0">
                  <c:v>AUDI</c:v>
                </c:pt>
                <c:pt idx="1">
                  <c:v>BMW**</c:v>
                </c:pt>
                <c:pt idx="2">
                  <c:v>Mercedes</c:v>
                </c:pt>
                <c:pt idx="3">
                  <c:v>Porsche</c:v>
                </c:pt>
                <c:pt idx="4">
                  <c:v>SKODA</c:v>
                </c:pt>
                <c:pt idx="5">
                  <c:v>VW*</c:v>
                </c:pt>
                <c:pt idx="6">
                  <c:v>OPEL</c:v>
                </c:pt>
                <c:pt idx="7">
                  <c:v>Others</c:v>
                </c:pt>
              </c:strCache>
            </c:strRef>
          </c:cat>
          <c:val>
            <c:numRef>
              <c:f>('Chin. Automotive Data 2012 - D'!$C$12,'Chin. Automotive Data 2012 - D'!$C$15,'Chin. Automotive Data 2012 - D'!$C$18,'Chin. Automotive Data 2012 - D'!$C$21,'Chin. Automotive Data 2012 - D'!$C$24,'Chin. Automotive Data 2012 - D'!$C$27,'Chin. Automotive Data 2012 - D'!$C$30)</c:f>
              <c:numCache>
                <c:formatCode>#,##0</c:formatCode>
                <c:ptCount val="7"/>
                <c:pt idx="0">
                  <c:v>57900</c:v>
                </c:pt>
                <c:pt idx="1">
                  <c:v>81365</c:v>
                </c:pt>
                <c:pt idx="2">
                  <c:v>216064</c:v>
                </c:pt>
                <c:pt idx="3">
                  <c:v>24340</c:v>
                </c:pt>
                <c:pt idx="4">
                  <c:v>0</c:v>
                </c:pt>
                <c:pt idx="5">
                  <c:v>61700</c:v>
                </c:pt>
                <c:pt idx="6">
                  <c:v>2847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25760"/>
        <c:axId val="174327296"/>
      </c:barChart>
      <c:catAx>
        <c:axId val="174325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4327296"/>
        <c:crosses val="autoZero"/>
        <c:auto val="1"/>
        <c:lblAlgn val="ctr"/>
        <c:lblOffset val="100"/>
        <c:noMultiLvlLbl val="0"/>
      </c:catAx>
      <c:valAx>
        <c:axId val="1743272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432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u="sng">
                <a:solidFill>
                  <a:srgbClr val="E53E36"/>
                </a:solidFill>
              </a:rPr>
              <a:t>German</a:t>
            </a:r>
            <a:r>
              <a:rPr lang="en-GB" u="sng" baseline="0">
                <a:solidFill>
                  <a:srgbClr val="E53E36"/>
                </a:solidFill>
              </a:rPr>
              <a:t> Car Makers </a:t>
            </a:r>
          </a:p>
          <a:p>
            <a:pPr>
              <a:defRPr/>
            </a:pPr>
            <a:r>
              <a:rPr lang="en-GB" u="sng" baseline="0">
                <a:solidFill>
                  <a:srgbClr val="E53E36"/>
                </a:solidFill>
              </a:rPr>
              <a:t>Import vs. Manufacturing</a:t>
            </a:r>
            <a:endParaRPr lang="en-GB" u="sng">
              <a:solidFill>
                <a:srgbClr val="E53E36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459509274823793"/>
          <c:y val="0.19635553636108904"/>
          <c:w val="0.46069774985991918"/>
          <c:h val="0.80317531317400215"/>
        </c:manualLayout>
      </c:layout>
      <c:pie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2012 - D'!$C$33:$C$34</c:f>
              <c:strCache>
                <c:ptCount val="2"/>
                <c:pt idx="0">
                  <c:v>Imported</c:v>
                </c:pt>
                <c:pt idx="1">
                  <c:v>Local Manufactured</c:v>
                </c:pt>
              </c:strCache>
            </c:strRef>
          </c:cat>
          <c:val>
            <c:numRef>
              <c:f>'Chin. Automotive Data 2012 - D'!$J$33:$J$34</c:f>
              <c:numCache>
                <c:formatCode>0.00%</c:formatCode>
                <c:ptCount val="2"/>
                <c:pt idx="0">
                  <c:v>0.14434247902690289</c:v>
                </c:pt>
                <c:pt idx="1">
                  <c:v>0.85565752097309711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874599321701"/>
          <c:y val="4.2618675385431758E-2"/>
          <c:w val="0.79856714339279022"/>
          <c:h val="0.79662480993139684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'Chin. 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'Chin. Automotive Data 2012'!$D$21:$D$32</c:f>
              <c:numCache>
                <c:formatCode>#,##0</c:formatCode>
                <c:ptCount val="12"/>
                <c:pt idx="0">
                  <c:v>1689600</c:v>
                </c:pt>
                <c:pt idx="1">
                  <c:v>1656000</c:v>
                </c:pt>
                <c:pt idx="2">
                  <c:v>1524822</c:v>
                </c:pt>
                <c:pt idx="3">
                  <c:v>1646086</c:v>
                </c:pt>
                <c:pt idx="4">
                  <c:v>1352692</c:v>
                </c:pt>
                <c:pt idx="5">
                  <c:v>1275300</c:v>
                </c:pt>
                <c:pt idx="6">
                  <c:v>1435900</c:v>
                </c:pt>
                <c:pt idx="7">
                  <c:v>1382800</c:v>
                </c:pt>
                <c:pt idx="8">
                  <c:v>1552000</c:v>
                </c:pt>
                <c:pt idx="9">
                  <c:v>1828500</c:v>
                </c:pt>
                <c:pt idx="10">
                  <c:v>1267000</c:v>
                </c:pt>
                <c:pt idx="11">
                  <c:v>1894400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'Chin. 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'Chin. Automotive Data 2012'!$D$8:$D$19</c:f>
              <c:numCache>
                <c:formatCode>#,##0</c:formatCode>
                <c:ptCount val="12"/>
                <c:pt idx="0">
                  <c:v>1809900</c:v>
                </c:pt>
                <c:pt idx="1">
                  <c:v>1791000</c:v>
                </c:pt>
                <c:pt idx="2">
                  <c:v>1606000</c:v>
                </c:pt>
                <c:pt idx="3">
                  <c:v>1617400</c:v>
                </c:pt>
                <c:pt idx="4">
                  <c:v>1495200</c:v>
                </c:pt>
                <c:pt idx="5">
                  <c:v>1379400</c:v>
                </c:pt>
                <c:pt idx="6">
                  <c:v>1577500</c:v>
                </c:pt>
                <c:pt idx="7">
                  <c:v>1607200</c:v>
                </c:pt>
                <c:pt idx="8">
                  <c:v>1624412</c:v>
                </c:pt>
                <c:pt idx="9">
                  <c:v>1838572</c:v>
                </c:pt>
                <c:pt idx="10">
                  <c:v>1567100</c:v>
                </c:pt>
                <c:pt idx="11">
                  <c:v>1389800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40576"/>
        <c:axId val="216042112"/>
      </c:barChart>
      <c:catAx>
        <c:axId val="21604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6042112"/>
        <c:crosses val="autoZero"/>
        <c:auto val="1"/>
        <c:lblAlgn val="ctr"/>
        <c:lblOffset val="100"/>
        <c:noMultiLvlLbl val="0"/>
      </c:catAx>
      <c:valAx>
        <c:axId val="216042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604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1703496740327"/>
          <c:y val="4.2696093506022909E-2"/>
          <c:w val="0.80372689300934153"/>
          <c:h val="0.79625537271056368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E53E36"/>
            </a:solidFill>
          </c:spPr>
          <c:invertIfNegative val="0"/>
          <c:cat>
            <c:strRef>
              <c:f>'Chin. 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'Chin. Automotive Data 2012'!$G$21:$G$32</c:f>
              <c:numCache>
                <c:formatCode>#,##0</c:formatCode>
                <c:ptCount val="12"/>
                <c:pt idx="0">
                  <c:v>1692000</c:v>
                </c:pt>
                <c:pt idx="1">
                  <c:v>1695000</c:v>
                </c:pt>
                <c:pt idx="2">
                  <c:v>1570211</c:v>
                </c:pt>
                <c:pt idx="3">
                  <c:v>1602052</c:v>
                </c:pt>
                <c:pt idx="4">
                  <c:v>1393000</c:v>
                </c:pt>
                <c:pt idx="5">
                  <c:v>1306100</c:v>
                </c:pt>
                <c:pt idx="6">
                  <c:v>1390837</c:v>
                </c:pt>
                <c:pt idx="7">
                  <c:v>1348900</c:v>
                </c:pt>
                <c:pt idx="8">
                  <c:v>1535300</c:v>
                </c:pt>
                <c:pt idx="9">
                  <c:v>1827300</c:v>
                </c:pt>
                <c:pt idx="10">
                  <c:v>1260300</c:v>
                </c:pt>
                <c:pt idx="11">
                  <c:v>1797900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chemeClr val="tx2"/>
            </a:solidFill>
          </c:spPr>
          <c:invertIfNegative val="0"/>
          <c:cat>
            <c:strRef>
              <c:f>'Chin. Automotive Data 2012'!$B$8:$B$19</c:f>
              <c:strCache>
                <c:ptCount val="12"/>
                <c:pt idx="0">
                  <c:v>December</c:v>
                </c:pt>
                <c:pt idx="1">
                  <c:v>November</c:v>
                </c:pt>
                <c:pt idx="2">
                  <c:v>October</c:v>
                </c:pt>
                <c:pt idx="3">
                  <c:v>September</c:v>
                </c:pt>
                <c:pt idx="4">
                  <c:v>August</c:v>
                </c:pt>
                <c:pt idx="5">
                  <c:v>July</c:v>
                </c:pt>
                <c:pt idx="6">
                  <c:v>June</c:v>
                </c:pt>
                <c:pt idx="7">
                  <c:v>May</c:v>
                </c:pt>
                <c:pt idx="8">
                  <c:v>April</c:v>
                </c:pt>
                <c:pt idx="9">
                  <c:v>March</c:v>
                </c:pt>
                <c:pt idx="10">
                  <c:v>February</c:v>
                </c:pt>
                <c:pt idx="11">
                  <c:v>January</c:v>
                </c:pt>
              </c:strCache>
            </c:strRef>
          </c:cat>
          <c:val>
            <c:numRef>
              <c:f>'Chin. Automotive Data 2012'!$G$8:$G$19</c:f>
              <c:numCache>
                <c:formatCode>#,##0</c:formatCode>
                <c:ptCount val="12"/>
                <c:pt idx="0">
                  <c:v>1784900</c:v>
                </c:pt>
                <c:pt idx="1">
                  <c:v>1761400</c:v>
                </c:pt>
                <c:pt idx="2">
                  <c:v>1587000</c:v>
                </c:pt>
                <c:pt idx="3">
                  <c:v>1660900</c:v>
                </c:pt>
                <c:pt idx="4">
                  <c:v>1501400</c:v>
                </c:pt>
                <c:pt idx="5">
                  <c:v>1437100</c:v>
                </c:pt>
                <c:pt idx="6">
                  <c:v>1531300</c:v>
                </c:pt>
                <c:pt idx="7">
                  <c:v>1570900</c:v>
                </c:pt>
                <c:pt idx="8">
                  <c:v>1647562</c:v>
                </c:pt>
                <c:pt idx="9">
                  <c:v>1880582</c:v>
                </c:pt>
                <c:pt idx="10">
                  <c:v>1608700</c:v>
                </c:pt>
                <c:pt idx="11">
                  <c:v>1299400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10368"/>
        <c:axId val="260424448"/>
      </c:barChart>
      <c:catAx>
        <c:axId val="26041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60424448"/>
        <c:crosses val="autoZero"/>
        <c:auto val="1"/>
        <c:lblAlgn val="ctr"/>
        <c:lblOffset val="100"/>
        <c:noMultiLvlLbl val="0"/>
      </c:catAx>
      <c:valAx>
        <c:axId val="260424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041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49978261919709E-2"/>
          <c:y val="0.22747952684258416"/>
          <c:w val="0.49836400817995907"/>
          <c:h val="0.73915680922050353"/>
        </c:manualLayout>
      </c:layout>
      <c:pieChart>
        <c:varyColors val="1"/>
        <c:ser>
          <c:idx val="2"/>
          <c:order val="2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explosion val="13"/>
            <c:spPr>
              <a:solidFill>
                <a:srgbClr val="FFC000"/>
              </a:solidFill>
            </c:spPr>
          </c:dPt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2012'!$H$6:$I$6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'Chin. Automotive Data 2012'!$O$23:$P$23</c:f>
              <c:numCache>
                <c:formatCode>0.00%</c:formatCode>
                <c:ptCount val="2"/>
                <c:pt idx="0">
                  <c:v>0.78643675789542267</c:v>
                </c:pt>
                <c:pt idx="1">
                  <c:v>0.21356324210457736</c:v>
                </c:pt>
              </c:numCache>
            </c:numRef>
          </c:val>
        </c:ser>
        <c:ser>
          <c:idx val="3"/>
          <c:order val="3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2012'!$H$6:$I$6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'Chin. Automotive Data 2012'!$H$20:$I$20</c:f>
              <c:numCache>
                <c:formatCode>#,##0</c:formatCode>
                <c:ptCount val="2"/>
                <c:pt idx="0">
                  <c:v>14485300</c:v>
                </c:pt>
                <c:pt idx="1">
                  <c:v>3933600</c:v>
                </c:pt>
              </c:numCache>
            </c:numRef>
          </c:val>
        </c:ser>
        <c:ser>
          <c:idx val="1"/>
          <c:order val="1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2012'!$H$6:$I$6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'Chin. Automotive Data 2012'!$O$23:$P$23</c:f>
              <c:numCache>
                <c:formatCode>0.00%</c:formatCode>
                <c:ptCount val="2"/>
                <c:pt idx="0">
                  <c:v>0.78643675789542267</c:v>
                </c:pt>
                <c:pt idx="1">
                  <c:v>0.21356324210457736</c:v>
                </c:pt>
              </c:numCache>
            </c:numRef>
          </c:val>
        </c:ser>
        <c:ser>
          <c:idx val="0"/>
          <c:order val="0"/>
          <c:explosion val="25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'Chin. Automotive Data 2012'!$H$6:$I$6</c:f>
              <c:strCache>
                <c:ptCount val="2"/>
                <c:pt idx="0">
                  <c:v>Passenger Cars</c:v>
                </c:pt>
                <c:pt idx="1">
                  <c:v>Commercial Vehicles</c:v>
                </c:pt>
              </c:strCache>
            </c:strRef>
          </c:cat>
          <c:val>
            <c:numRef>
              <c:f>'Chin. Automotive Data 2012'!$O$23:$P$23</c:f>
              <c:numCache>
                <c:formatCode>0.00%</c:formatCode>
                <c:ptCount val="2"/>
                <c:pt idx="0">
                  <c:v>0.78643675789542267</c:v>
                </c:pt>
                <c:pt idx="1">
                  <c:v>0.21356324210457736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336175</xdr:colOff>
      <xdr:row>21</xdr:row>
      <xdr:rowOff>78440</xdr:rowOff>
    </xdr:from>
    <xdr:to>
      <xdr:col>26</xdr:col>
      <xdr:colOff>85349</xdr:colOff>
      <xdr:row>42</xdr:row>
      <xdr:rowOff>112057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291352</xdr:colOff>
      <xdr:row>4</xdr:row>
      <xdr:rowOff>34738</xdr:rowOff>
    </xdr:from>
    <xdr:to>
      <xdr:col>16</xdr:col>
      <xdr:colOff>33617</xdr:colOff>
      <xdr:row>17</xdr:row>
      <xdr:rowOff>155762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358586</xdr:colOff>
      <xdr:row>49</xdr:row>
      <xdr:rowOff>12326</xdr:rowOff>
    </xdr:from>
    <xdr:to>
      <xdr:col>26</xdr:col>
      <xdr:colOff>143892</xdr:colOff>
      <xdr:row>74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</xdr:colOff>
      <xdr:row>39</xdr:row>
      <xdr:rowOff>168910</xdr:rowOff>
    </xdr:from>
    <xdr:to>
      <xdr:col>24</xdr:col>
      <xdr:colOff>96520</xdr:colOff>
      <xdr:row>75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93980</xdr:colOff>
      <xdr:row>6</xdr:row>
      <xdr:rowOff>176530</xdr:rowOff>
    </xdr:from>
    <xdr:to>
      <xdr:col>24</xdr:col>
      <xdr:colOff>55880</xdr:colOff>
      <xdr:row>30</xdr:row>
      <xdr:rowOff>20320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271780</xdr:colOff>
      <xdr:row>7</xdr:row>
      <xdr:rowOff>26670</xdr:rowOff>
    </xdr:from>
    <xdr:to>
      <xdr:col>36</xdr:col>
      <xdr:colOff>492760</xdr:colOff>
      <xdr:row>30</xdr:row>
      <xdr:rowOff>40640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172720</xdr:colOff>
      <xdr:row>34</xdr:row>
      <xdr:rowOff>138430</xdr:rowOff>
    </xdr:from>
    <xdr:to>
      <xdr:col>8</xdr:col>
      <xdr:colOff>1333500</xdr:colOff>
      <xdr:row>55</xdr:row>
      <xdr:rowOff>180340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40640</xdr:colOff>
      <xdr:row>58</xdr:row>
      <xdr:rowOff>118110</xdr:rowOff>
    </xdr:from>
    <xdr:to>
      <xdr:col>7</xdr:col>
      <xdr:colOff>955040</xdr:colOff>
      <xdr:row>79</xdr:row>
      <xdr:rowOff>157480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71120</xdr:colOff>
      <xdr:row>58</xdr:row>
      <xdr:rowOff>120650</xdr:rowOff>
    </xdr:from>
    <xdr:to>
      <xdr:col>15</xdr:col>
      <xdr:colOff>1117600</xdr:colOff>
      <xdr:row>79</xdr:row>
      <xdr:rowOff>147320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25400</xdr:colOff>
      <xdr:row>34</xdr:row>
      <xdr:rowOff>92710</xdr:rowOff>
    </xdr:from>
    <xdr:to>
      <xdr:col>15</xdr:col>
      <xdr:colOff>1092200</xdr:colOff>
      <xdr:row>55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s/Calculation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rategy/FINAL/Business%20Plan%20Attachments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Data"/>
      <sheetName val="Currency"/>
    </sheetNames>
    <sheetDataSet>
      <sheetData sheetId="0"/>
      <sheetData sheetId="1">
        <row r="1">
          <cell r="A1" t="str">
            <v>Pls. Choose</v>
          </cell>
          <cell r="B1" t="str">
            <v>Pls. Choose</v>
          </cell>
          <cell r="E1" t="str">
            <v>Pls. Choose</v>
          </cell>
          <cell r="F1" t="str">
            <v>Pls. Choose</v>
          </cell>
          <cell r="G1" t="str">
            <v>Pls. Choose</v>
          </cell>
        </row>
        <row r="2">
          <cell r="A2">
            <v>1</v>
          </cell>
          <cell r="B2" t="str">
            <v>None</v>
          </cell>
          <cell r="E2" t="str">
            <v>EXW (Ex Works)</v>
          </cell>
          <cell r="F2" t="str">
            <v>Yes</v>
          </cell>
          <cell r="G2" t="str">
            <v>STC-SA</v>
          </cell>
        </row>
        <row r="3">
          <cell r="A3">
            <v>2</v>
          </cell>
          <cell r="B3" t="str">
            <v>Standard Carbon</v>
          </cell>
          <cell r="E3" t="str">
            <v>FCA (Free Carrier)</v>
          </cell>
          <cell r="F3" t="str">
            <v>No</v>
          </cell>
          <cell r="G3" t="str">
            <v>STC-MLLM</v>
          </cell>
        </row>
        <row r="4">
          <cell r="A4">
            <v>3</v>
          </cell>
          <cell r="B4" t="str">
            <v>STC-GPR</v>
          </cell>
          <cell r="E4" t="str">
            <v>CPT (Carriage Paid To)</v>
          </cell>
          <cell r="G4" t="str">
            <v>STC-SLLM</v>
          </cell>
        </row>
        <row r="5">
          <cell r="A5">
            <v>4</v>
          </cell>
          <cell r="B5" t="str">
            <v>STC-LR</v>
          </cell>
          <cell r="E5" t="str">
            <v>CIP (Carriage and Insurance Paid To)</v>
          </cell>
        </row>
        <row r="6">
          <cell r="B6" t="str">
            <v>STC-Gold Pill</v>
          </cell>
          <cell r="E6" t="str">
            <v>DAP (Delivered at Place)</v>
          </cell>
        </row>
        <row r="7">
          <cell r="E7" t="str">
            <v>DAT (Delivered at Terminal)</v>
          </cell>
        </row>
        <row r="8">
          <cell r="E8" t="str">
            <v>DDP (Delivered Duty Paid)</v>
          </cell>
        </row>
        <row r="9">
          <cell r="E9" t="str">
            <v>----- Maritime-----</v>
          </cell>
        </row>
        <row r="10">
          <cell r="E10" t="str">
            <v>FAS (Free Alongside Ship)</v>
          </cell>
        </row>
        <row r="11">
          <cell r="E11" t="str">
            <v>FOB (Free on Board)</v>
          </cell>
        </row>
        <row r="12">
          <cell r="E12" t="str">
            <v>CFR (Cost and Freight)</v>
          </cell>
        </row>
        <row r="13">
          <cell r="E13" t="str">
            <v>CIF (Cost, Insurance &amp; Freight)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 Car Makers"/>
      <sheetName val="Automotive Data 2012"/>
      <sheetName val="Automotive Data 2011 - Detailed"/>
      <sheetName val="Market Potential"/>
      <sheetName val="Price Comparison"/>
      <sheetName val="Investment Plan"/>
      <sheetName val="Profit &amp; Loss Calc. (incl. CN)"/>
      <sheetName val="Break-Even Analysis"/>
      <sheetName val="Risk Analysis"/>
      <sheetName val="SWOT"/>
      <sheetName val="Client Survey Analysis"/>
      <sheetName val="Profit &amp; Loss Calc. (wo CN)"/>
      <sheetName val="Business 2012"/>
      <sheetName val="Currency"/>
      <sheetName val="Data"/>
    </sheetNames>
    <sheetDataSet>
      <sheetData sheetId="0" refreshError="1"/>
      <sheetData sheetId="1">
        <row r="6">
          <cell r="E6" t="str">
            <v>Passenger Cars</v>
          </cell>
          <cell r="F6" t="str">
            <v>Commercial Vehicles</v>
          </cell>
          <cell r="H6" t="str">
            <v>Passenger Cars</v>
          </cell>
          <cell r="I6" t="str">
            <v>Commercial Vehicles</v>
          </cell>
        </row>
        <row r="8">
          <cell r="B8" t="str">
            <v>December</v>
          </cell>
          <cell r="D8">
            <v>1809900</v>
          </cell>
          <cell r="G8">
            <v>1784900</v>
          </cell>
          <cell r="K8">
            <v>0.80263251960112481</v>
          </cell>
          <cell r="L8">
            <v>0.19736742859475523</v>
          </cell>
        </row>
        <row r="9">
          <cell r="B9" t="str">
            <v>November</v>
          </cell>
          <cell r="D9">
            <v>1791000</v>
          </cell>
          <cell r="G9">
            <v>1761400</v>
          </cell>
        </row>
        <row r="10">
          <cell r="B10" t="str">
            <v>October</v>
          </cell>
          <cell r="D10">
            <v>1606000</v>
          </cell>
          <cell r="G10">
            <v>1587000</v>
          </cell>
        </row>
        <row r="11">
          <cell r="B11" t="str">
            <v>September</v>
          </cell>
          <cell r="D11">
            <v>1617400</v>
          </cell>
          <cell r="G11">
            <v>1660900</v>
          </cell>
        </row>
        <row r="12">
          <cell r="B12" t="str">
            <v>August</v>
          </cell>
          <cell r="D12">
            <v>1495200</v>
          </cell>
          <cell r="G12">
            <v>1501400</v>
          </cell>
        </row>
        <row r="13">
          <cell r="B13" t="str">
            <v>July</v>
          </cell>
          <cell r="D13">
            <v>1379400</v>
          </cell>
          <cell r="G13">
            <v>1437100</v>
          </cell>
        </row>
        <row r="14">
          <cell r="B14" t="str">
            <v>June</v>
          </cell>
          <cell r="D14">
            <v>1577500</v>
          </cell>
          <cell r="G14">
            <v>1531300</v>
          </cell>
        </row>
        <row r="15">
          <cell r="B15" t="str">
            <v>May</v>
          </cell>
          <cell r="D15">
            <v>1607200</v>
          </cell>
          <cell r="G15">
            <v>1570900</v>
          </cell>
        </row>
        <row r="16">
          <cell r="B16" t="str">
            <v>April</v>
          </cell>
          <cell r="D16">
            <v>1624412</v>
          </cell>
          <cell r="G16">
            <v>1647562</v>
          </cell>
        </row>
        <row r="17">
          <cell r="B17" t="str">
            <v>March</v>
          </cell>
          <cell r="D17">
            <v>1838572</v>
          </cell>
          <cell r="G17">
            <v>1880582</v>
          </cell>
        </row>
        <row r="18">
          <cell r="B18" t="str">
            <v>February</v>
          </cell>
          <cell r="D18">
            <v>1567100</v>
          </cell>
          <cell r="G18">
            <v>1608700</v>
          </cell>
        </row>
        <row r="19">
          <cell r="B19" t="str">
            <v>January</v>
          </cell>
          <cell r="D19">
            <v>1389800</v>
          </cell>
          <cell r="G19">
            <v>1299400</v>
          </cell>
        </row>
        <row r="20">
          <cell r="H20">
            <v>14485300</v>
          </cell>
          <cell r="I20">
            <v>3933600</v>
          </cell>
        </row>
        <row r="21">
          <cell r="D21">
            <v>1689600</v>
          </cell>
          <cell r="G21">
            <v>1692000</v>
          </cell>
        </row>
        <row r="22">
          <cell r="D22">
            <v>1656000</v>
          </cell>
          <cell r="G22">
            <v>1695000</v>
          </cell>
        </row>
        <row r="23">
          <cell r="D23">
            <v>1524822</v>
          </cell>
          <cell r="G23">
            <v>1570211</v>
          </cell>
          <cell r="O23">
            <v>0.78643675789542267</v>
          </cell>
          <cell r="P23">
            <v>0.21356324210457736</v>
          </cell>
        </row>
        <row r="24">
          <cell r="D24">
            <v>1646086</v>
          </cell>
          <cell r="G24">
            <v>1602052</v>
          </cell>
        </row>
        <row r="25">
          <cell r="D25">
            <v>1352692</v>
          </cell>
          <cell r="G25">
            <v>1393000</v>
          </cell>
        </row>
        <row r="26">
          <cell r="D26">
            <v>1275300</v>
          </cell>
          <cell r="G26">
            <v>1306100</v>
          </cell>
        </row>
        <row r="27">
          <cell r="D27">
            <v>1435900</v>
          </cell>
          <cell r="G27">
            <v>1390837</v>
          </cell>
        </row>
        <row r="28">
          <cell r="D28">
            <v>1382800</v>
          </cell>
          <cell r="G28">
            <v>1348900</v>
          </cell>
        </row>
        <row r="29">
          <cell r="D29">
            <v>1552000</v>
          </cell>
          <cell r="G29">
            <v>1535300</v>
          </cell>
        </row>
        <row r="30">
          <cell r="D30">
            <v>1828500</v>
          </cell>
          <cell r="G30">
            <v>1827300</v>
          </cell>
        </row>
        <row r="31">
          <cell r="D31">
            <v>1267000</v>
          </cell>
          <cell r="G31">
            <v>1260300</v>
          </cell>
        </row>
        <row r="32">
          <cell r="D32">
            <v>1894400</v>
          </cell>
          <cell r="G32">
            <v>1797900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D1" t="str">
            <v>currency</v>
          </cell>
        </row>
        <row r="2">
          <cell r="D2" t="str">
            <v>USD</v>
          </cell>
        </row>
        <row r="3">
          <cell r="D3" t="str">
            <v>JPY</v>
          </cell>
        </row>
        <row r="4">
          <cell r="D4" t="str">
            <v>BGN</v>
          </cell>
        </row>
        <row r="5">
          <cell r="D5" t="str">
            <v>CZK</v>
          </cell>
        </row>
        <row r="6">
          <cell r="D6" t="str">
            <v>DKK</v>
          </cell>
        </row>
        <row r="7">
          <cell r="D7" t="str">
            <v>GBP</v>
          </cell>
        </row>
        <row r="8">
          <cell r="D8" t="str">
            <v>HUF</v>
          </cell>
        </row>
        <row r="9">
          <cell r="D9" t="str">
            <v>LTL</v>
          </cell>
        </row>
        <row r="10">
          <cell r="D10" t="str">
            <v>LVL</v>
          </cell>
        </row>
        <row r="11">
          <cell r="D11" t="str">
            <v>PLN</v>
          </cell>
        </row>
        <row r="12">
          <cell r="D12" t="str">
            <v>RON</v>
          </cell>
        </row>
        <row r="13">
          <cell r="D13" t="str">
            <v>SEK</v>
          </cell>
        </row>
        <row r="14">
          <cell r="D14" t="str">
            <v>CHF</v>
          </cell>
        </row>
        <row r="15">
          <cell r="D15" t="str">
            <v>NOK</v>
          </cell>
        </row>
        <row r="16">
          <cell r="D16" t="str">
            <v>HRK</v>
          </cell>
        </row>
        <row r="17">
          <cell r="D17" t="str">
            <v>RUB</v>
          </cell>
        </row>
        <row r="18">
          <cell r="D18" t="str">
            <v>TRY</v>
          </cell>
        </row>
        <row r="19">
          <cell r="D19" t="str">
            <v>AUD</v>
          </cell>
        </row>
        <row r="20">
          <cell r="D20" t="str">
            <v>BRL</v>
          </cell>
        </row>
        <row r="21">
          <cell r="D21" t="str">
            <v>CAD</v>
          </cell>
        </row>
        <row r="22">
          <cell r="D22" t="str">
            <v>CNY</v>
          </cell>
        </row>
        <row r="23">
          <cell r="D23" t="str">
            <v>HKD</v>
          </cell>
        </row>
        <row r="24">
          <cell r="D24" t="str">
            <v>IDR</v>
          </cell>
        </row>
        <row r="25">
          <cell r="D25" t="str">
            <v>ILS</v>
          </cell>
        </row>
        <row r="26">
          <cell r="D26" t="str">
            <v>INR</v>
          </cell>
        </row>
        <row r="27">
          <cell r="D27" t="str">
            <v>KRW</v>
          </cell>
        </row>
        <row r="28">
          <cell r="D28" t="str">
            <v>MXN</v>
          </cell>
        </row>
        <row r="29">
          <cell r="D29" t="str">
            <v>MYR</v>
          </cell>
        </row>
        <row r="30">
          <cell r="D30" t="str">
            <v>NZD</v>
          </cell>
        </row>
        <row r="31">
          <cell r="D31" t="str">
            <v>PHP</v>
          </cell>
        </row>
        <row r="32">
          <cell r="D32" t="str">
            <v>SGD</v>
          </cell>
        </row>
        <row r="33">
          <cell r="D33" t="str">
            <v>THB</v>
          </cell>
        </row>
        <row r="34">
          <cell r="D34" t="str">
            <v>ZAR</v>
          </cell>
        </row>
        <row r="35">
          <cell r="D35" t="str">
            <v>EUR</v>
          </cell>
        </row>
      </sheetData>
      <sheetData sheetId="14">
        <row r="1">
          <cell r="A1" t="str">
            <v>PLs. Choose</v>
          </cell>
          <cell r="B1" t="str">
            <v>PLs. Choose</v>
          </cell>
          <cell r="C1" t="str">
            <v>Pls. Choose</v>
          </cell>
          <cell r="D1" t="str">
            <v>Pls. Choose</v>
          </cell>
          <cell r="E1" t="str">
            <v>Pls. Choose</v>
          </cell>
          <cell r="F1" t="str">
            <v>Pls. Choose</v>
          </cell>
          <cell r="G1" t="str">
            <v>Pls. Choose</v>
          </cell>
          <cell r="H1" t="str">
            <v>Pls. Choose</v>
          </cell>
          <cell r="I1" t="str">
            <v>Pls. Choose</v>
          </cell>
          <cell r="J1" t="str">
            <v>Pls. Choose</v>
          </cell>
        </row>
        <row r="2">
          <cell r="A2" t="str">
            <v>Q1/2013</v>
          </cell>
          <cell r="B2">
            <v>1</v>
          </cell>
          <cell r="C2" t="str">
            <v>Technical</v>
          </cell>
          <cell r="D2" t="str">
            <v>Yes</v>
          </cell>
          <cell r="E2" t="str">
            <v>Very Good</v>
          </cell>
          <cell r="F2" t="str">
            <v>short</v>
          </cell>
          <cell r="G2" t="str">
            <v>very easy</v>
          </cell>
          <cell r="H2" t="str">
            <v>Shanghai</v>
          </cell>
          <cell r="I2" t="str">
            <v>FOB</v>
          </cell>
          <cell r="J2">
            <v>1</v>
          </cell>
        </row>
        <row r="3">
          <cell r="A3" t="str">
            <v>Q2/2013</v>
          </cell>
          <cell r="B3">
            <v>2</v>
          </cell>
          <cell r="C3" t="str">
            <v>Purchasing</v>
          </cell>
          <cell r="D3" t="str">
            <v>No</v>
          </cell>
          <cell r="E3" t="str">
            <v>Good</v>
          </cell>
          <cell r="F3" t="str">
            <v>good</v>
          </cell>
          <cell r="G3" t="str">
            <v>easy</v>
          </cell>
          <cell r="H3" t="str">
            <v>Suzhou</v>
          </cell>
          <cell r="I3" t="str">
            <v>DDU</v>
          </cell>
          <cell r="J3">
            <v>2</v>
          </cell>
        </row>
        <row r="4">
          <cell r="A4" t="str">
            <v>Q3/2013</v>
          </cell>
          <cell r="B4">
            <v>3</v>
          </cell>
          <cell r="E4" t="str">
            <v>Acceptable</v>
          </cell>
          <cell r="F4" t="str">
            <v>acceptable</v>
          </cell>
          <cell r="G4" t="str">
            <v>ok</v>
          </cell>
          <cell r="H4" t="str">
            <v>Shenzhen</v>
          </cell>
          <cell r="I4" t="str">
            <v>DDP</v>
          </cell>
          <cell r="J4">
            <v>3</v>
          </cell>
        </row>
        <row r="5">
          <cell r="A5" t="str">
            <v>Q4/2013</v>
          </cell>
          <cell r="B5">
            <v>4</v>
          </cell>
          <cell r="E5" t="str">
            <v>Poor</v>
          </cell>
          <cell r="F5" t="str">
            <v>long</v>
          </cell>
          <cell r="G5" t="str">
            <v>difficult</v>
          </cell>
          <cell r="H5" t="str">
            <v>Beijing</v>
          </cell>
          <cell r="I5" t="str">
            <v>Other</v>
          </cell>
          <cell r="J5">
            <v>4</v>
          </cell>
        </row>
        <row r="6">
          <cell r="A6" t="str">
            <v>Q1/2014</v>
          </cell>
          <cell r="B6">
            <v>5</v>
          </cell>
          <cell r="E6" t="str">
            <v>Very Poor</v>
          </cell>
          <cell r="F6" t="str">
            <v>non-acceptable</v>
          </cell>
          <cell r="G6" t="str">
            <v>very difficult</v>
          </cell>
          <cell r="H6" t="str">
            <v>Ningbo</v>
          </cell>
          <cell r="J6">
            <v>5</v>
          </cell>
        </row>
        <row r="7">
          <cell r="A7" t="str">
            <v>Q2/2014</v>
          </cell>
          <cell r="B7">
            <v>6</v>
          </cell>
          <cell r="H7" t="str">
            <v>Other</v>
          </cell>
        </row>
        <row r="8">
          <cell r="A8" t="str">
            <v>Q3/2014</v>
          </cell>
          <cell r="B8">
            <v>7</v>
          </cell>
        </row>
        <row r="9">
          <cell r="A9" t="str">
            <v>Q4/2014</v>
          </cell>
          <cell r="B9">
            <v>8</v>
          </cell>
        </row>
        <row r="10">
          <cell r="A10" t="str">
            <v>Q1/2015</v>
          </cell>
          <cell r="B10">
            <v>9</v>
          </cell>
        </row>
        <row r="11">
          <cell r="A11" t="str">
            <v>Q2/2015</v>
          </cell>
          <cell r="B11">
            <v>10</v>
          </cell>
        </row>
        <row r="12">
          <cell r="A12" t="str">
            <v>Q3/2015</v>
          </cell>
          <cell r="B12">
            <v>11</v>
          </cell>
        </row>
        <row r="13">
          <cell r="A13" t="str">
            <v>Q4/2015</v>
          </cell>
          <cell r="B13">
            <v>12</v>
          </cell>
        </row>
        <row r="14">
          <cell r="A14" t="str">
            <v>Q1/2016</v>
          </cell>
        </row>
        <row r="15">
          <cell r="A15" t="str">
            <v>Q2/2016</v>
          </cell>
        </row>
        <row r="16">
          <cell r="A16" t="str">
            <v>Q3/2016</v>
          </cell>
        </row>
        <row r="17">
          <cell r="A17" t="str">
            <v>Q4/2016</v>
          </cell>
        </row>
        <row r="18">
          <cell r="A18" t="str">
            <v>Q1/2017</v>
          </cell>
        </row>
        <row r="19">
          <cell r="A19" t="str">
            <v>Q2/2017</v>
          </cell>
        </row>
        <row r="20">
          <cell r="A20" t="str">
            <v>Q3/2017</v>
          </cell>
        </row>
        <row r="21">
          <cell r="A21" t="str">
            <v>Q4/2017</v>
          </cell>
        </row>
        <row r="22">
          <cell r="A22" t="str">
            <v>Q1/2018</v>
          </cell>
        </row>
        <row r="23">
          <cell r="A23" t="str">
            <v>Q2/2018</v>
          </cell>
        </row>
        <row r="24">
          <cell r="A24" t="str">
            <v>Q3/2018</v>
          </cell>
        </row>
        <row r="25">
          <cell r="A25" t="str">
            <v>Q4/2018</v>
          </cell>
        </row>
        <row r="26">
          <cell r="A26" t="str">
            <v>Q1/2019</v>
          </cell>
        </row>
        <row r="27">
          <cell r="A27" t="str">
            <v>Q2/2019</v>
          </cell>
        </row>
        <row r="28">
          <cell r="A28" t="str">
            <v>Q3/2019</v>
          </cell>
        </row>
        <row r="29">
          <cell r="A29" t="str">
            <v>Q4/2019</v>
          </cell>
        </row>
        <row r="30">
          <cell r="A30" t="str">
            <v>Q1/2020</v>
          </cell>
        </row>
        <row r="31">
          <cell r="A31" t="str">
            <v>Q2/2020</v>
          </cell>
        </row>
        <row r="32">
          <cell r="A32" t="str">
            <v>Q3/2020</v>
          </cell>
        </row>
        <row r="33">
          <cell r="A33" t="str">
            <v>Q4/2020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da.de/" TargetMode="External"/><Relationship Id="rId2" Type="http://schemas.openxmlformats.org/officeDocument/2006/relationships/hyperlink" Target="http://www.vda.de/" TargetMode="External"/><Relationship Id="rId1" Type="http://schemas.openxmlformats.org/officeDocument/2006/relationships/hyperlink" Target="http://www.vda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206.132.6.101/article/2012/01/05/mazda-china-idUSL3E8C5DY220120105" TargetMode="External"/><Relationship Id="rId13" Type="http://schemas.openxmlformats.org/officeDocument/2006/relationships/hyperlink" Target="http://www.reuters.com/article/2012/01/17/autos-china-idUSL3E8CH0V920120117" TargetMode="External"/><Relationship Id="rId18" Type="http://schemas.openxmlformats.org/officeDocument/2006/relationships/hyperlink" Target="http://www.autoevolution.com/news/porsche-announces-sales-record-in-2012-56472.html" TargetMode="External"/><Relationship Id="rId3" Type="http://schemas.openxmlformats.org/officeDocument/2006/relationships/hyperlink" Target="http://media.ford.com/article_display.cfm?article_id=35701" TargetMode="External"/><Relationship Id="rId21" Type="http://schemas.openxmlformats.org/officeDocument/2006/relationships/hyperlink" Target="http://www.chinacartimes.com/category/audi-china/" TargetMode="External"/><Relationship Id="rId7" Type="http://schemas.openxmlformats.org/officeDocument/2006/relationships/hyperlink" Target="http://www.nissan-global.com/EN/NEWS/2012/_STORY/120127-01-e.html" TargetMode="External"/><Relationship Id="rId12" Type="http://schemas.openxmlformats.org/officeDocument/2006/relationships/hyperlink" Target="http://www.reuters.com/article/2012/01/17/autos-china-idUSL3E8CH0V920120117" TargetMode="External"/><Relationship Id="rId17" Type="http://schemas.openxmlformats.org/officeDocument/2006/relationships/hyperlink" Target="http://www.daimler.com/dccom/0-5-7153-1-1563447-1-0-0-0-0-0-16694-0-0-0-0-0-0-0-0.html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economictimes.indiatimes.com/news/international-business/chrysler-eyes-40000-china-vehicle-sales-in-2011/articleshow/8967205.cms" TargetMode="External"/><Relationship Id="rId16" Type="http://schemas.openxmlformats.org/officeDocument/2006/relationships/hyperlink" Target="http://www.volkswagenag.com/content/vwcorp/info_center/en/news/2013/01/Audi_Absatz.html" TargetMode="External"/><Relationship Id="rId20" Type="http://schemas.openxmlformats.org/officeDocument/2006/relationships/hyperlink" Target="http://www.morningwhistle.com/html/2013/Auto_0115/216662.html" TargetMode="External"/><Relationship Id="rId1" Type="http://schemas.openxmlformats.org/officeDocument/2006/relationships/hyperlink" Target="http://www.ihs.com/products/global-insight/industry-economic-report.aspx?id=1065975062" TargetMode="External"/><Relationship Id="rId6" Type="http://schemas.openxmlformats.org/officeDocument/2006/relationships/hyperlink" Target="http://world.honda.com/news/2012/c120127Sales-Production-Result/index.html" TargetMode="External"/><Relationship Id="rId11" Type="http://schemas.openxmlformats.org/officeDocument/2006/relationships/hyperlink" Target="http://www.reuters.com/article/2012/01/17/autos-china-idUSL3E8CH0V920120117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financialexpress.com/news/gm-india-sales-up-7-pct-in-dec/894807/" TargetMode="External"/><Relationship Id="rId15" Type="http://schemas.openxmlformats.org/officeDocument/2006/relationships/hyperlink" Target="http://www.reuters.com/article/2012/01/17/autos-china-idUSL3E8CH0V920120117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www.reuters.com/article/2012/01/17/autos-china-idUSL3E8CH0V920120117" TargetMode="External"/><Relationship Id="rId19" Type="http://schemas.openxmlformats.org/officeDocument/2006/relationships/hyperlink" Target="http://www.autoevolution.com/news/skoda-registers-68-sales-increase-in-2012-53844.html" TargetMode="External"/><Relationship Id="rId4" Type="http://schemas.openxmlformats.org/officeDocument/2006/relationships/hyperlink" Target="http://media.gm.com/media/us/en/gm/news.detail.html/content/Pages/news/us/en/2012/Jan/0109_Sales_China.html" TargetMode="External"/><Relationship Id="rId9" Type="http://schemas.openxmlformats.org/officeDocument/2006/relationships/hyperlink" Target="http://www.kia-press.com/press/corporate/12_01_09_kia%20ends%20record%20breaking%202011%20with%2018%20pc%20growth.aspx" TargetMode="External"/><Relationship Id="rId14" Type="http://schemas.openxmlformats.org/officeDocument/2006/relationships/hyperlink" Target="http://www.chinacartimes.com/2012/01/20/2011-china-auto-sales-revew/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141"/>
  <sheetViews>
    <sheetView tabSelected="1" view="pageBreakPreview" zoomScale="85" zoomScaleNormal="100" zoomScaleSheetLayoutView="85" workbookViewId="0">
      <selection activeCell="E25" sqref="E25"/>
    </sheetView>
  </sheetViews>
  <sheetFormatPr defaultRowHeight="12.75" x14ac:dyDescent="0.2"/>
  <cols>
    <col min="1" max="1" width="2.28515625" customWidth="1"/>
    <col min="3" max="3" width="41.28515625" bestFit="1" customWidth="1"/>
    <col min="4" max="5" width="17.5703125" style="1" bestFit="1" customWidth="1"/>
    <col min="6" max="6" width="17.5703125" style="1" customWidth="1"/>
    <col min="7" max="7" width="16.140625" style="2" customWidth="1"/>
  </cols>
  <sheetData>
    <row r="2" spans="2:7" ht="15.75" x14ac:dyDescent="0.2">
      <c r="B2" s="92" t="s">
        <v>173</v>
      </c>
      <c r="C2" s="27"/>
      <c r="D2" s="28"/>
      <c r="E2" s="28"/>
      <c r="F2" s="28"/>
      <c r="G2" s="29"/>
    </row>
    <row r="3" spans="2:7" ht="15.75" x14ac:dyDescent="0.2">
      <c r="B3" s="30"/>
      <c r="C3" s="30"/>
      <c r="D3" s="28"/>
      <c r="E3" s="28"/>
      <c r="F3" s="28"/>
      <c r="G3" s="29"/>
    </row>
    <row r="4" spans="2:7" ht="15.75" x14ac:dyDescent="0.2">
      <c r="B4" s="19" t="s">
        <v>26</v>
      </c>
      <c r="C4" s="20"/>
      <c r="D4" s="6">
        <v>2010</v>
      </c>
      <c r="E4" s="6">
        <v>2011</v>
      </c>
      <c r="F4" s="6" t="s">
        <v>172</v>
      </c>
      <c r="G4" s="8" t="s">
        <v>6</v>
      </c>
    </row>
    <row r="5" spans="2:7" ht="15.75" x14ac:dyDescent="0.2">
      <c r="B5" s="118" t="s">
        <v>7</v>
      </c>
      <c r="C5" s="118"/>
      <c r="D5" s="39">
        <f>SUM(D6:D24)</f>
        <v>17248991</v>
      </c>
      <c r="E5" s="39">
        <f t="shared" ref="E5:F5" si="0">SUM(E6:E24)</f>
        <v>18262407</v>
      </c>
      <c r="F5" s="39">
        <f t="shared" si="0"/>
        <v>17319295</v>
      </c>
      <c r="G5" s="9">
        <f>(F5-E5)*1/E5</f>
        <v>-5.1642261614254899E-2</v>
      </c>
    </row>
    <row r="6" spans="2:7" ht="15.75" x14ac:dyDescent="0.2">
      <c r="B6" s="150" t="s">
        <v>8</v>
      </c>
      <c r="C6" s="151"/>
      <c r="D6" s="40">
        <v>5552409</v>
      </c>
      <c r="E6" s="40">
        <v>5871918</v>
      </c>
      <c r="F6" s="40">
        <f>'Prod. EU 2012'!D8</f>
        <v>5388456</v>
      </c>
      <c r="G6" s="11">
        <f>(F6-E6)*1/E6</f>
        <v>-8.2334596634353552E-2</v>
      </c>
    </row>
    <row r="7" spans="2:7" ht="15.75" x14ac:dyDescent="0.2">
      <c r="B7" s="152" t="s">
        <v>205</v>
      </c>
      <c r="C7" s="153"/>
      <c r="D7" s="40">
        <v>1208362</v>
      </c>
      <c r="E7" s="40">
        <v>1738163</v>
      </c>
      <c r="F7" s="40">
        <f>'Prod. EU 2012'!D9</f>
        <v>1968789</v>
      </c>
      <c r="G7" s="11">
        <f t="shared" ref="G7:G24" si="1">(F7-E7)*1/E7</f>
        <v>0.1326837586578474</v>
      </c>
    </row>
    <row r="8" spans="2:7" ht="15.75" x14ac:dyDescent="0.2">
      <c r="B8" s="152" t="s">
        <v>9</v>
      </c>
      <c r="C8" s="153"/>
      <c r="D8" s="40">
        <v>1924171</v>
      </c>
      <c r="E8" s="40">
        <v>1931030</v>
      </c>
      <c r="F8" s="40">
        <f>'Prod. EU 2012'!D10</f>
        <v>1682814</v>
      </c>
      <c r="G8" s="11">
        <f t="shared" si="1"/>
        <v>-0.12854072696954474</v>
      </c>
    </row>
    <row r="9" spans="2:7" ht="15.75" x14ac:dyDescent="0.2">
      <c r="B9" s="152" t="s">
        <v>11</v>
      </c>
      <c r="C9" s="153"/>
      <c r="D9" s="40">
        <v>1913513</v>
      </c>
      <c r="E9" s="40">
        <v>1819453</v>
      </c>
      <c r="F9" s="40">
        <f>'Prod. EU 2012'!D11</f>
        <v>1539680</v>
      </c>
      <c r="G9" s="11">
        <f t="shared" si="1"/>
        <v>-0.15376764335215035</v>
      </c>
    </row>
    <row r="10" spans="2:7" ht="15.75" x14ac:dyDescent="0.2">
      <c r="B10" s="152" t="s">
        <v>12</v>
      </c>
      <c r="C10" s="153"/>
      <c r="D10" s="40">
        <v>1270444</v>
      </c>
      <c r="E10" s="40">
        <v>1343810</v>
      </c>
      <c r="F10" s="40">
        <f>'Prod. EU 2012'!D12</f>
        <v>1464906</v>
      </c>
      <c r="G10" s="11">
        <f t="shared" si="1"/>
        <v>9.0113929796623041E-2</v>
      </c>
    </row>
    <row r="11" spans="2:7" ht="15.75" x14ac:dyDescent="0.2">
      <c r="B11" s="152" t="s">
        <v>184</v>
      </c>
      <c r="C11" s="153"/>
      <c r="D11" s="40">
        <v>1069518</v>
      </c>
      <c r="E11" s="40">
        <v>1191968</v>
      </c>
      <c r="F11" s="40">
        <f>'Prod. EU 2012'!D13</f>
        <v>1171774</v>
      </c>
      <c r="G11" s="11">
        <f t="shared" si="1"/>
        <v>-1.6941729979328305E-2</v>
      </c>
    </row>
    <row r="12" spans="2:7" ht="15.75" x14ac:dyDescent="0.2">
      <c r="B12" s="152" t="s">
        <v>211</v>
      </c>
      <c r="C12" s="153"/>
      <c r="D12" s="40">
        <v>785000</v>
      </c>
      <c r="E12" s="40">
        <v>722285</v>
      </c>
      <c r="F12" s="40">
        <f>'Prod. EU 2012'!D16</f>
        <v>540000</v>
      </c>
      <c r="G12" s="11">
        <f t="shared" si="1"/>
        <v>-0.2523726783748797</v>
      </c>
    </row>
    <row r="13" spans="2:7" ht="15.75" x14ac:dyDescent="0.2">
      <c r="B13" s="152" t="s">
        <v>185</v>
      </c>
      <c r="C13" s="153"/>
      <c r="D13" s="40">
        <v>561933</v>
      </c>
      <c r="E13" s="40">
        <v>639763</v>
      </c>
      <c r="F13" s="40">
        <f>'Prod. EU 2012'!D14</f>
        <v>900000</v>
      </c>
      <c r="G13" s="11">
        <f t="shared" si="1"/>
        <v>0.40677094486552051</v>
      </c>
    </row>
    <row r="14" spans="2:7" ht="15.75" x14ac:dyDescent="0.2">
      <c r="B14" s="152" t="s">
        <v>210</v>
      </c>
      <c r="C14" s="153"/>
      <c r="D14" s="40">
        <v>603394</v>
      </c>
      <c r="E14" s="40">
        <v>639734</v>
      </c>
      <c r="F14" s="40">
        <f>'Prod. EU 2012'!D15</f>
        <v>576660</v>
      </c>
      <c r="G14" s="11">
        <f t="shared" si="1"/>
        <v>-9.8594103174131753E-2</v>
      </c>
    </row>
    <row r="15" spans="2:7" ht="15.75" x14ac:dyDescent="0.2">
      <c r="B15" s="152" t="s">
        <v>212</v>
      </c>
      <c r="C15" s="153"/>
      <c r="D15" s="40">
        <v>528996</v>
      </c>
      <c r="E15" s="40">
        <v>560779</v>
      </c>
      <c r="F15" s="40">
        <f>'Prod. EU 2012'!D17</f>
        <v>507204</v>
      </c>
      <c r="G15" s="11">
        <f t="shared" si="1"/>
        <v>-9.5536744421599235E-2</v>
      </c>
    </row>
    <row r="16" spans="2:7" ht="15.75" x14ac:dyDescent="0.2">
      <c r="B16" s="152" t="s">
        <v>10</v>
      </c>
      <c r="C16" s="153"/>
      <c r="D16" s="40">
        <v>573169</v>
      </c>
      <c r="E16" s="40">
        <v>485606</v>
      </c>
      <c r="F16" s="40">
        <f>'Prod. EU 2012'!D18</f>
        <v>396817</v>
      </c>
      <c r="G16" s="11">
        <f t="shared" si="1"/>
        <v>-0.18284164528444871</v>
      </c>
    </row>
    <row r="17" spans="2:7" ht="15.75" x14ac:dyDescent="0.2">
      <c r="B17" s="152" t="s">
        <v>213</v>
      </c>
      <c r="C17" s="153"/>
      <c r="D17" s="40">
        <v>323587</v>
      </c>
      <c r="E17" s="40">
        <v>310243</v>
      </c>
      <c r="F17" s="40">
        <f>'Prod. EU 2012'!D19</f>
        <v>326556</v>
      </c>
      <c r="G17" s="11">
        <f t="shared" si="1"/>
        <v>5.2581363640759021E-2</v>
      </c>
    </row>
    <row r="18" spans="2:7" ht="15.75" x14ac:dyDescent="0.2">
      <c r="B18" s="150" t="s">
        <v>214</v>
      </c>
      <c r="C18" s="151"/>
      <c r="D18" s="40">
        <v>208571</v>
      </c>
      <c r="E18" s="40">
        <v>211218</v>
      </c>
      <c r="F18" s="40">
        <f>'Prod. EU 2012'!D20</f>
        <v>215440</v>
      </c>
      <c r="G18" s="11">
        <f t="shared" si="1"/>
        <v>1.9988826709844806E-2</v>
      </c>
    </row>
    <row r="19" spans="2:7" ht="15.75" x14ac:dyDescent="0.2">
      <c r="B19" s="150" t="s">
        <v>215</v>
      </c>
      <c r="C19" s="151"/>
      <c r="D19" s="40">
        <v>177084</v>
      </c>
      <c r="E19" s="40">
        <v>188969</v>
      </c>
      <c r="F19" s="40">
        <f>'Prod. EU 2012'!D21</f>
        <v>162814</v>
      </c>
      <c r="G19" s="11">
        <f t="shared" si="1"/>
        <v>-0.13840894538257598</v>
      </c>
    </row>
    <row r="20" spans="2:7" ht="15.75" x14ac:dyDescent="0.2">
      <c r="B20" s="150" t="s">
        <v>217</v>
      </c>
      <c r="C20" s="151"/>
      <c r="D20" s="40">
        <v>201039</v>
      </c>
      <c r="E20" s="40">
        <v>168955</v>
      </c>
      <c r="F20" s="40">
        <f>'Prod. EU 2012'!D22</f>
        <v>126836</v>
      </c>
      <c r="G20" s="11">
        <f t="shared" si="1"/>
        <v>-0.24929123139297446</v>
      </c>
    </row>
    <row r="21" spans="2:7" ht="15.75" x14ac:dyDescent="0.2">
      <c r="B21" s="150" t="s">
        <v>199</v>
      </c>
      <c r="C21" s="151"/>
      <c r="D21" s="40">
        <v>75261</v>
      </c>
      <c r="E21" s="40">
        <v>97585</v>
      </c>
      <c r="F21" s="40">
        <v>69687</v>
      </c>
      <c r="G21" s="11">
        <f t="shared" si="1"/>
        <v>-0.28588410104011885</v>
      </c>
    </row>
    <row r="22" spans="2:7" ht="15.75" x14ac:dyDescent="0.2">
      <c r="B22" s="150" t="s">
        <v>216</v>
      </c>
      <c r="C22" s="151"/>
      <c r="D22" s="40">
        <v>86183</v>
      </c>
      <c r="E22" s="40">
        <v>130343</v>
      </c>
      <c r="F22" s="40">
        <f>'Prod. EU 2012'!D23</f>
        <v>124000</v>
      </c>
      <c r="G22" s="11">
        <f t="shared" si="1"/>
        <v>-4.8663909837889263E-2</v>
      </c>
    </row>
    <row r="23" spans="2:7" ht="15.75" x14ac:dyDescent="0.2">
      <c r="B23" s="150" t="s">
        <v>198</v>
      </c>
      <c r="C23" s="151"/>
      <c r="D23" s="40">
        <v>114563</v>
      </c>
      <c r="E23" s="40">
        <v>141779</v>
      </c>
      <c r="F23" s="40">
        <f>'Prod. EU 2012'!D24</f>
        <v>115735</v>
      </c>
      <c r="G23" s="11">
        <f t="shared" si="1"/>
        <v>-0.18369434119298345</v>
      </c>
    </row>
    <row r="24" spans="2:7" ht="15.75" x14ac:dyDescent="0.2">
      <c r="B24" s="150" t="s">
        <v>231</v>
      </c>
      <c r="C24" s="151"/>
      <c r="D24" s="40">
        <f>48025+17384+6385</f>
        <v>71794</v>
      </c>
      <c r="E24" s="40">
        <f>40772+25494+2540</f>
        <v>68806</v>
      </c>
      <c r="F24" s="40">
        <f>'Prod. EU 2012'!D28+'Prod. EU 2012'!D27+'Prod. EU 2012'!D26</f>
        <v>41127</v>
      </c>
      <c r="G24" s="11">
        <f t="shared" si="1"/>
        <v>-0.40227596430543849</v>
      </c>
    </row>
    <row r="25" spans="2:7" ht="15.75" x14ac:dyDescent="0.2">
      <c r="B25" s="118" t="s">
        <v>176</v>
      </c>
      <c r="C25" s="118"/>
      <c r="D25" s="39">
        <f>SUM(D26:D28)</f>
        <v>5084330</v>
      </c>
      <c r="E25" s="39">
        <f t="shared" ref="E25:F25" si="2">SUM(E26:E28)</f>
        <v>5613696</v>
      </c>
      <c r="F25" s="39">
        <f t="shared" si="2"/>
        <v>6956158</v>
      </c>
      <c r="G25" s="9">
        <f t="shared" ref="G25:G42" si="3">(F25-E25)*1/E25</f>
        <v>0.23914048783546527</v>
      </c>
    </row>
    <row r="26" spans="2:7" ht="15.75" x14ac:dyDescent="0.2">
      <c r="B26" s="150" t="s">
        <v>218</v>
      </c>
      <c r="C26" s="151"/>
      <c r="D26" s="40">
        <v>2731105</v>
      </c>
      <c r="E26" s="40">
        <v>2966133</v>
      </c>
      <c r="F26" s="40">
        <v>4105853</v>
      </c>
      <c r="G26" s="11">
        <f t="shared" si="3"/>
        <v>0.38424440171765728</v>
      </c>
    </row>
    <row r="27" spans="2:7" ht="15.75" x14ac:dyDescent="0.2">
      <c r="B27" s="150" t="s">
        <v>174</v>
      </c>
      <c r="C27" s="151"/>
      <c r="D27" s="40">
        <v>1386148</v>
      </c>
      <c r="E27" s="40">
        <v>1657080</v>
      </c>
      <c r="F27" s="40">
        <f>'North- &amp; South USA'!D10</f>
        <v>1810007</v>
      </c>
      <c r="G27" s="11">
        <f t="shared" si="3"/>
        <v>9.228703502546648E-2</v>
      </c>
    </row>
    <row r="28" spans="2:7" ht="15.75" x14ac:dyDescent="0.2">
      <c r="B28" s="150" t="s">
        <v>178</v>
      </c>
      <c r="C28" s="151"/>
      <c r="D28" s="40">
        <v>967077</v>
      </c>
      <c r="E28" s="40">
        <v>990483</v>
      </c>
      <c r="F28" s="40">
        <f>'North- &amp; South USA'!D11</f>
        <v>1040298</v>
      </c>
      <c r="G28" s="11">
        <f t="shared" si="3"/>
        <v>5.0293644615808653E-2</v>
      </c>
    </row>
    <row r="29" spans="2:7" ht="15.75" x14ac:dyDescent="0.2">
      <c r="B29" s="118" t="s">
        <v>177</v>
      </c>
      <c r="C29" s="119"/>
      <c r="D29" s="39">
        <f>SUM(D30:D32)</f>
        <v>3846883</v>
      </c>
      <c r="E29" s="39">
        <f>SUM(E30:E32)</f>
        <v>3939515</v>
      </c>
      <c r="F29" s="39">
        <f>SUM(F30:F32)</f>
        <v>3916416</v>
      </c>
      <c r="G29" s="9">
        <f t="shared" si="3"/>
        <v>-5.8634121205275265E-3</v>
      </c>
    </row>
    <row r="30" spans="2:7" ht="15.75" x14ac:dyDescent="0.2">
      <c r="B30" s="150" t="s">
        <v>22</v>
      </c>
      <c r="C30" s="151"/>
      <c r="D30" s="40">
        <v>2584690</v>
      </c>
      <c r="E30" s="40">
        <v>2534534</v>
      </c>
      <c r="F30" s="40">
        <f>'North- &amp; South USA'!D9</f>
        <v>2623704</v>
      </c>
      <c r="G30" s="11">
        <f t="shared" si="3"/>
        <v>3.5182009789570784E-2</v>
      </c>
    </row>
    <row r="31" spans="2:7" ht="15.75" x14ac:dyDescent="0.2">
      <c r="B31" s="150" t="s">
        <v>183</v>
      </c>
      <c r="C31" s="151"/>
      <c r="D31" s="40">
        <v>508401</v>
      </c>
      <c r="E31" s="40">
        <v>577233</v>
      </c>
      <c r="F31" s="40">
        <f>'North- &amp; South USA'!D12</f>
        <v>497376</v>
      </c>
      <c r="G31" s="11">
        <f t="shared" si="3"/>
        <v>-0.13834448134462166</v>
      </c>
    </row>
    <row r="32" spans="2:7" ht="15.75" x14ac:dyDescent="0.2">
      <c r="B32" s="150" t="s">
        <v>232</v>
      </c>
      <c r="C32" s="151"/>
      <c r="D32" s="40">
        <v>753792</v>
      </c>
      <c r="E32" s="40">
        <v>827748</v>
      </c>
      <c r="F32" s="40">
        <v>795336</v>
      </c>
      <c r="G32" s="11">
        <f t="shared" si="3"/>
        <v>-3.9156844836834397E-2</v>
      </c>
    </row>
    <row r="33" spans="2:7" ht="15.75" x14ac:dyDescent="0.2">
      <c r="B33" s="118" t="s">
        <v>14</v>
      </c>
      <c r="C33" s="119"/>
      <c r="D33" s="39">
        <f>SUM(D34:D41)</f>
        <v>30730162</v>
      </c>
      <c r="E33" s="39">
        <f>SUM(E34:E41)</f>
        <v>30780614</v>
      </c>
      <c r="F33" s="39">
        <f t="shared" ref="F33" si="4">SUM(F34:F41)</f>
        <v>34020831</v>
      </c>
      <c r="G33" s="9">
        <f t="shared" si="3"/>
        <v>0.10526810803709113</v>
      </c>
    </row>
    <row r="34" spans="2:7" ht="15.75" x14ac:dyDescent="0.2">
      <c r="B34" s="150" t="s">
        <v>4</v>
      </c>
      <c r="C34" s="151"/>
      <c r="D34" s="40">
        <v>13897083</v>
      </c>
      <c r="E34" s="40">
        <v>14485326</v>
      </c>
      <c r="F34" s="40">
        <v>15524460</v>
      </c>
      <c r="G34" s="11">
        <f t="shared" si="3"/>
        <v>7.1737011648892124E-2</v>
      </c>
    </row>
    <row r="35" spans="2:7" ht="15.75" x14ac:dyDescent="0.2">
      <c r="B35" s="150" t="s">
        <v>5</v>
      </c>
      <c r="C35" s="151"/>
      <c r="D35" s="40">
        <v>8310362</v>
      </c>
      <c r="E35" s="40">
        <v>7158525</v>
      </c>
      <c r="F35" s="40">
        <v>8554219</v>
      </c>
      <c r="G35" s="11">
        <f t="shared" si="3"/>
        <v>0.19496949441400288</v>
      </c>
    </row>
    <row r="36" spans="2:7" ht="15.75" x14ac:dyDescent="0.2">
      <c r="B36" s="150" t="s">
        <v>179</v>
      </c>
      <c r="C36" s="151"/>
      <c r="D36" s="40">
        <v>3866206</v>
      </c>
      <c r="E36" s="40">
        <v>4221617</v>
      </c>
      <c r="F36" s="40">
        <v>4167089</v>
      </c>
      <c r="G36" s="11">
        <f t="shared" si="3"/>
        <v>-1.2916377776572343E-2</v>
      </c>
    </row>
    <row r="37" spans="2:7" ht="15.75" x14ac:dyDescent="0.2">
      <c r="B37" s="150" t="s">
        <v>86</v>
      </c>
      <c r="C37" s="151"/>
      <c r="D37" s="40">
        <v>2831542</v>
      </c>
      <c r="E37" s="40">
        <v>3038332</v>
      </c>
      <c r="F37" s="40">
        <v>3285496</v>
      </c>
      <c r="G37" s="11">
        <f t="shared" si="3"/>
        <v>8.1348582050941115E-2</v>
      </c>
    </row>
    <row r="38" spans="2:7" ht="15.75" x14ac:dyDescent="0.2">
      <c r="B38" s="150" t="s">
        <v>180</v>
      </c>
      <c r="C38" s="151"/>
      <c r="D38" s="40">
        <v>554387</v>
      </c>
      <c r="E38" s="40">
        <v>537987</v>
      </c>
      <c r="F38" s="40">
        <v>957623</v>
      </c>
      <c r="G38" s="11">
        <f t="shared" si="3"/>
        <v>0.78001141291518195</v>
      </c>
    </row>
    <row r="39" spans="2:7" ht="15.75" x14ac:dyDescent="0.2">
      <c r="B39" s="150" t="s">
        <v>225</v>
      </c>
      <c r="C39" s="151"/>
      <c r="D39" s="40">
        <v>251490</v>
      </c>
      <c r="E39" s="40">
        <v>288523</v>
      </c>
      <c r="F39" s="40">
        <v>278043</v>
      </c>
      <c r="G39" s="11">
        <f t="shared" si="3"/>
        <v>-3.6322927461588848E-2</v>
      </c>
    </row>
    <row r="40" spans="2:7" ht="15.75" x14ac:dyDescent="0.2">
      <c r="B40" s="150" t="s">
        <v>181</v>
      </c>
      <c r="C40" s="151"/>
      <c r="D40" s="40">
        <v>496524</v>
      </c>
      <c r="E40" s="40">
        <v>561863</v>
      </c>
      <c r="F40" s="40">
        <v>743501</v>
      </c>
      <c r="G40" s="11">
        <f t="shared" si="3"/>
        <v>0.32327809448210687</v>
      </c>
    </row>
    <row r="41" spans="2:7" ht="15.75" x14ac:dyDescent="0.2">
      <c r="B41" s="150" t="s">
        <v>182</v>
      </c>
      <c r="C41" s="151"/>
      <c r="D41" s="40">
        <v>522568</v>
      </c>
      <c r="E41" s="40">
        <v>488441</v>
      </c>
      <c r="F41" s="40">
        <v>510400</v>
      </c>
      <c r="G41" s="11">
        <f t="shared" si="3"/>
        <v>4.4957323402417079E-2</v>
      </c>
    </row>
    <row r="42" spans="2:7" ht="15.75" x14ac:dyDescent="0.2">
      <c r="B42" s="21" t="s">
        <v>16</v>
      </c>
      <c r="C42" s="13"/>
      <c r="D42" s="39">
        <f>'Rest of the World'!D5</f>
        <v>1944154</v>
      </c>
      <c r="E42" s="39">
        <f>'Rest of the World'!E5</f>
        <v>1968116</v>
      </c>
      <c r="F42" s="39">
        <f>'Rest of the World'!F5</f>
        <v>1338233</v>
      </c>
      <c r="G42" s="9">
        <f t="shared" si="3"/>
        <v>-0.32004363563936272</v>
      </c>
    </row>
    <row r="43" spans="2:7" ht="15.75" x14ac:dyDescent="0.2">
      <c r="B43" s="19" t="s">
        <v>17</v>
      </c>
      <c r="C43" s="14"/>
      <c r="D43" s="7">
        <f>D42+D33+D29+D25+D5</f>
        <v>58854520</v>
      </c>
      <c r="E43" s="7">
        <f t="shared" ref="E43:F43" si="5">E42+E33+E29+E25+E5</f>
        <v>60564348</v>
      </c>
      <c r="F43" s="7">
        <f t="shared" si="5"/>
        <v>63550933</v>
      </c>
      <c r="G43" s="15">
        <f>(F43-E43)*1/E43</f>
        <v>4.9312592286141675E-2</v>
      </c>
    </row>
    <row r="44" spans="2:7" ht="15.75" x14ac:dyDescent="0.2">
      <c r="B44" s="18"/>
      <c r="C44" s="13"/>
      <c r="D44" s="12"/>
      <c r="E44" s="12"/>
      <c r="F44" s="12"/>
      <c r="G44" s="31"/>
    </row>
    <row r="45" spans="2:7" x14ac:dyDescent="0.2">
      <c r="B45" s="22" t="s">
        <v>19</v>
      </c>
      <c r="C45" s="23"/>
      <c r="D45" s="24" t="s">
        <v>20</v>
      </c>
      <c r="E45" s="24"/>
      <c r="F45" s="24"/>
      <c r="G45" s="16" t="s">
        <v>21</v>
      </c>
    </row>
    <row r="46" spans="2:7" x14ac:dyDescent="0.2">
      <c r="B46" s="17" t="s">
        <v>18</v>
      </c>
      <c r="C46" s="23"/>
      <c r="D46" s="146" t="s">
        <v>220</v>
      </c>
      <c r="E46" s="17"/>
      <c r="F46" s="17"/>
      <c r="G46" s="110">
        <v>41339</v>
      </c>
    </row>
    <row r="47" spans="2:7" x14ac:dyDescent="0.2">
      <c r="B47" s="17" t="s">
        <v>219</v>
      </c>
      <c r="C47" s="17"/>
      <c r="D47" s="32"/>
      <c r="E47" s="32"/>
      <c r="F47" s="32"/>
      <c r="G47" s="33"/>
    </row>
    <row r="48" spans="2:7" x14ac:dyDescent="0.2">
      <c r="B48" s="25"/>
      <c r="C48" s="26"/>
      <c r="D48" s="35"/>
      <c r="E48" s="35"/>
      <c r="F48" s="35"/>
      <c r="G48" s="36"/>
    </row>
    <row r="49" spans="2:7" x14ac:dyDescent="0.2">
      <c r="B49" s="26"/>
      <c r="C49" s="26"/>
      <c r="D49" s="34"/>
      <c r="E49" s="34"/>
      <c r="F49" s="34"/>
      <c r="G49" s="34"/>
    </row>
    <row r="50" spans="2:7" ht="15.75" x14ac:dyDescent="0.2">
      <c r="B50" s="92" t="s">
        <v>173</v>
      </c>
      <c r="C50" s="26"/>
      <c r="D50" s="34"/>
      <c r="E50" s="34"/>
      <c r="F50" s="34"/>
      <c r="G50" s="34"/>
    </row>
    <row r="51" spans="2:7" x14ac:dyDescent="0.2">
      <c r="B51" s="26"/>
      <c r="C51" s="26"/>
      <c r="D51" s="34"/>
      <c r="E51" s="34"/>
      <c r="F51" s="34"/>
      <c r="G51" s="34"/>
    </row>
    <row r="52" spans="2:7" ht="15.75" x14ac:dyDescent="0.2">
      <c r="B52" s="19" t="s">
        <v>27</v>
      </c>
      <c r="C52" s="20"/>
      <c r="D52" s="6">
        <v>2010</v>
      </c>
      <c r="E52" s="6">
        <v>2011</v>
      </c>
      <c r="F52" s="6" t="s">
        <v>172</v>
      </c>
      <c r="G52" s="8" t="s">
        <v>6</v>
      </c>
    </row>
    <row r="53" spans="2:7" ht="15.75" x14ac:dyDescent="0.2">
      <c r="B53" s="118" t="s">
        <v>7</v>
      </c>
      <c r="C53" s="118"/>
      <c r="D53" s="39">
        <f>SUM(D54:D72)</f>
        <v>2523344</v>
      </c>
      <c r="E53" s="39">
        <f t="shared" ref="E53:F53" si="6">SUM(E54:E72)</f>
        <v>2806568</v>
      </c>
      <c r="F53" s="39">
        <f t="shared" si="6"/>
        <v>2401677</v>
      </c>
      <c r="G53" s="9">
        <f t="shared" ref="G53:G73" si="7">(F53-E53)*1/E53</f>
        <v>-0.14426552287348818</v>
      </c>
    </row>
    <row r="54" spans="2:7" ht="15.75" x14ac:dyDescent="0.2">
      <c r="B54" s="18"/>
      <c r="C54" s="109" t="s">
        <v>8</v>
      </c>
      <c r="D54" s="40">
        <v>353576</v>
      </c>
      <c r="E54" s="40">
        <v>439400</v>
      </c>
      <c r="F54" s="40">
        <v>260813</v>
      </c>
      <c r="G54" s="11">
        <f>(F54-E54)*1/E54</f>
        <v>-0.40643377332726444</v>
      </c>
    </row>
    <row r="55" spans="2:7" ht="15.75" x14ac:dyDescent="0.2">
      <c r="B55" s="18"/>
      <c r="C55" s="18" t="s">
        <v>205</v>
      </c>
      <c r="D55" s="40">
        <v>194882</v>
      </c>
      <c r="E55" s="40">
        <v>249873</v>
      </c>
      <c r="F55" s="40">
        <v>262948</v>
      </c>
      <c r="G55" s="11">
        <f t="shared" si="7"/>
        <v>5.2326581903607033E-2</v>
      </c>
    </row>
    <row r="56" spans="2:7" ht="15.75" x14ac:dyDescent="0.2">
      <c r="B56" s="18"/>
      <c r="C56" s="109" t="s">
        <v>9</v>
      </c>
      <c r="D56" s="40">
        <v>305250</v>
      </c>
      <c r="E56" s="40">
        <v>311898</v>
      </c>
      <c r="F56" s="40">
        <v>284951</v>
      </c>
      <c r="G56" s="11">
        <f t="shared" si="7"/>
        <v>-8.6396834862679461E-2</v>
      </c>
    </row>
    <row r="57" spans="2:7" ht="15.75" x14ac:dyDescent="0.2">
      <c r="B57" s="18"/>
      <c r="C57" s="109" t="s">
        <v>11</v>
      </c>
      <c r="D57" s="40">
        <v>474387</v>
      </c>
      <c r="E57" s="40">
        <v>534229</v>
      </c>
      <c r="F57" s="40">
        <v>439499</v>
      </c>
      <c r="G57" s="11">
        <f t="shared" si="7"/>
        <v>-0.17732096161009606</v>
      </c>
    </row>
    <row r="58" spans="2:7" ht="15.75" x14ac:dyDescent="0.2">
      <c r="B58" s="18"/>
      <c r="C58" s="109" t="s">
        <v>12</v>
      </c>
      <c r="D58" s="40">
        <v>123019</v>
      </c>
      <c r="E58" s="40">
        <v>120189</v>
      </c>
      <c r="F58" s="40">
        <v>112039</v>
      </c>
      <c r="G58" s="11">
        <f t="shared" si="7"/>
        <v>-6.7809866127515828E-2</v>
      </c>
    </row>
    <row r="59" spans="2:7" ht="15.75" x14ac:dyDescent="0.2">
      <c r="B59" s="18"/>
      <c r="C59" s="109" t="s">
        <v>184</v>
      </c>
      <c r="D59" s="40">
        <v>6866</v>
      </c>
      <c r="E59" s="40">
        <v>7866</v>
      </c>
      <c r="F59" s="40">
        <v>7164</v>
      </c>
      <c r="G59" s="11">
        <f t="shared" si="7"/>
        <v>-8.924485125858124E-2</v>
      </c>
    </row>
    <row r="60" spans="2:7" ht="15.75" x14ac:dyDescent="0.2">
      <c r="B60" s="18"/>
      <c r="C60" s="109" t="s">
        <v>211</v>
      </c>
      <c r="D60" s="40">
        <v>84474</v>
      </c>
      <c r="E60" s="40">
        <v>108346</v>
      </c>
      <c r="F60" s="40">
        <v>107803</v>
      </c>
      <c r="G60" s="11">
        <f t="shared" si="7"/>
        <v>-5.0117217063851E-3</v>
      </c>
    </row>
    <row r="61" spans="2:7" ht="15.75" x14ac:dyDescent="0.2">
      <c r="B61" s="18"/>
      <c r="C61" s="109" t="s">
        <v>185</v>
      </c>
      <c r="D61" s="40">
        <v>0</v>
      </c>
      <c r="E61" s="40">
        <v>0</v>
      </c>
      <c r="F61" s="40">
        <v>0</v>
      </c>
      <c r="G61" s="11">
        <v>0</v>
      </c>
    </row>
    <row r="62" spans="2:7" ht="15.75" x14ac:dyDescent="0.2">
      <c r="B62" s="18"/>
      <c r="C62" s="18" t="s">
        <v>210</v>
      </c>
      <c r="D62" s="40">
        <v>491163</v>
      </c>
      <c r="E62" s="40">
        <v>549397</v>
      </c>
      <c r="F62" s="40">
        <v>495679</v>
      </c>
      <c r="G62" s="11">
        <f t="shared" si="7"/>
        <v>-9.7776289277152956E-2</v>
      </c>
    </row>
    <row r="63" spans="2:7" ht="15.75" x14ac:dyDescent="0.2">
      <c r="B63" s="18"/>
      <c r="C63" s="18" t="s">
        <v>212</v>
      </c>
      <c r="D63" s="40">
        <v>26306</v>
      </c>
      <c r="E63" s="40">
        <v>34305</v>
      </c>
      <c r="F63" s="40">
        <v>34670</v>
      </c>
      <c r="G63" s="11">
        <f t="shared" si="7"/>
        <v>1.0639848418597872E-2</v>
      </c>
    </row>
    <row r="64" spans="2:7" ht="15.75" x14ac:dyDescent="0.2">
      <c r="B64" s="18"/>
      <c r="C64" s="109" t="s">
        <v>10</v>
      </c>
      <c r="D64" s="40">
        <v>265017</v>
      </c>
      <c r="E64" s="40">
        <v>304742</v>
      </c>
      <c r="F64" s="40">
        <v>274951</v>
      </c>
      <c r="G64" s="11">
        <f t="shared" si="7"/>
        <v>-9.7758103576139815E-2</v>
      </c>
    </row>
    <row r="65" spans="2:7" ht="15.75" x14ac:dyDescent="0.2">
      <c r="B65" s="18"/>
      <c r="C65" s="18" t="s">
        <v>213</v>
      </c>
      <c r="D65" s="40">
        <v>27325</v>
      </c>
      <c r="E65" s="40">
        <v>24989</v>
      </c>
      <c r="F65" s="40">
        <v>11209</v>
      </c>
      <c r="G65" s="11">
        <f t="shared" si="7"/>
        <v>-0.55144263475929411</v>
      </c>
    </row>
    <row r="66" spans="2:7" ht="15.75" x14ac:dyDescent="0.2">
      <c r="B66" s="18"/>
      <c r="C66" s="18" t="s">
        <v>214</v>
      </c>
      <c r="D66" s="40">
        <v>2890</v>
      </c>
      <c r="E66" s="40">
        <v>2313</v>
      </c>
      <c r="F66" s="40">
        <v>2400</v>
      </c>
      <c r="G66" s="11">
        <f t="shared" si="7"/>
        <v>3.7613488975356678E-2</v>
      </c>
    </row>
    <row r="67" spans="2:7" ht="15.75" x14ac:dyDescent="0.2">
      <c r="B67" s="18"/>
      <c r="C67" s="18" t="s">
        <v>215</v>
      </c>
      <c r="D67" s="40">
        <v>40000</v>
      </c>
      <c r="E67" s="40">
        <v>0</v>
      </c>
      <c r="F67" s="40">
        <v>0</v>
      </c>
      <c r="G67" s="40" t="s">
        <v>25</v>
      </c>
    </row>
    <row r="68" spans="2:7" ht="15.75" x14ac:dyDescent="0.2">
      <c r="B68" s="18"/>
      <c r="C68" s="18" t="s">
        <v>217</v>
      </c>
      <c r="D68" s="40">
        <v>10301</v>
      </c>
      <c r="E68" s="40">
        <v>5164</v>
      </c>
      <c r="F68" s="40">
        <v>4113</v>
      </c>
      <c r="G68" s="11">
        <f t="shared" si="7"/>
        <v>-0.20352439969016267</v>
      </c>
    </row>
    <row r="69" spans="2:7" ht="15.75" x14ac:dyDescent="0.2">
      <c r="B69" s="18"/>
      <c r="C69" s="18" t="s">
        <v>199</v>
      </c>
      <c r="D69" s="40">
        <v>7872</v>
      </c>
      <c r="E69" s="40">
        <v>5492</v>
      </c>
      <c r="F69" s="40">
        <v>6594</v>
      </c>
      <c r="G69" s="11">
        <f t="shared" si="7"/>
        <v>0.20065549890750181</v>
      </c>
    </row>
    <row r="70" spans="2:7" ht="15.75" x14ac:dyDescent="0.2">
      <c r="B70" s="18"/>
      <c r="C70" s="18" t="s">
        <v>216</v>
      </c>
      <c r="D70" s="40">
        <v>18814</v>
      </c>
      <c r="E70" s="40">
        <v>22162</v>
      </c>
      <c r="F70" s="40">
        <v>19060</v>
      </c>
      <c r="G70" s="11">
        <f t="shared" si="7"/>
        <v>-0.13996931684865987</v>
      </c>
    </row>
    <row r="71" spans="2:7" ht="15.75" x14ac:dyDescent="0.2">
      <c r="B71" s="18"/>
      <c r="C71" s="109" t="s">
        <v>198</v>
      </c>
      <c r="D71" s="40">
        <v>44166</v>
      </c>
      <c r="E71" s="40">
        <v>50463</v>
      </c>
      <c r="F71" s="40">
        <v>47826</v>
      </c>
      <c r="G71" s="11">
        <f t="shared" si="7"/>
        <v>-5.2256108435883714E-2</v>
      </c>
    </row>
    <row r="72" spans="2:7" ht="15.75" x14ac:dyDescent="0.2">
      <c r="B72" s="18"/>
      <c r="C72" s="109" t="s">
        <v>15</v>
      </c>
      <c r="D72" s="40">
        <f>280+46107+649</f>
        <v>47036</v>
      </c>
      <c r="E72" s="40">
        <f>35000+740</f>
        <v>35740</v>
      </c>
      <c r="F72" s="40">
        <f>29462+496</f>
        <v>29958</v>
      </c>
      <c r="G72" s="11">
        <f t="shared" si="7"/>
        <v>-0.16177951874650251</v>
      </c>
    </row>
    <row r="73" spans="2:7" ht="15.75" x14ac:dyDescent="0.2">
      <c r="B73" s="118" t="s">
        <v>23</v>
      </c>
      <c r="C73" s="119"/>
      <c r="D73" s="39">
        <f>SUM(D74:D76)</f>
        <v>7088685</v>
      </c>
      <c r="E73" s="39">
        <f t="shared" ref="E73:F73" si="8">SUM(E74:E76)</f>
        <v>7854794</v>
      </c>
      <c r="F73" s="39">
        <f t="shared" si="8"/>
        <v>8838432</v>
      </c>
      <c r="G73" s="9">
        <f t="shared" si="7"/>
        <v>0.12522772716891112</v>
      </c>
    </row>
    <row r="74" spans="2:7" ht="15.75" x14ac:dyDescent="0.2">
      <c r="B74" s="18"/>
      <c r="C74" s="10" t="s">
        <v>227</v>
      </c>
      <c r="D74" s="40">
        <v>5031439</v>
      </c>
      <c r="E74" s="40">
        <v>5687427</v>
      </c>
      <c r="F74" s="40">
        <v>6223031</v>
      </c>
      <c r="G74" s="11">
        <f t="shared" ref="G74:G77" si="9">(F74-E74)*1/E74</f>
        <v>9.4173340598481523E-2</v>
      </c>
    </row>
    <row r="75" spans="2:7" ht="15.75" x14ac:dyDescent="0.2">
      <c r="B75" s="18"/>
      <c r="C75" s="109" t="s">
        <v>178</v>
      </c>
      <c r="D75" s="40">
        <v>1101112</v>
      </c>
      <c r="E75" s="40">
        <v>1144410</v>
      </c>
      <c r="F75" s="40">
        <v>1423434</v>
      </c>
      <c r="G75" s="11">
        <f t="shared" si="9"/>
        <v>0.24381471675361102</v>
      </c>
    </row>
    <row r="76" spans="2:7" ht="15.75" x14ac:dyDescent="0.2">
      <c r="B76" s="18"/>
      <c r="C76" s="98" t="s">
        <v>228</v>
      </c>
      <c r="D76" s="40">
        <v>956134</v>
      </c>
      <c r="E76" s="40">
        <v>1022957</v>
      </c>
      <c r="F76" s="40">
        <v>1191967</v>
      </c>
      <c r="G76" s="11">
        <f t="shared" si="9"/>
        <v>0.16521711078764797</v>
      </c>
    </row>
    <row r="77" spans="2:7" ht="15.75" x14ac:dyDescent="0.2">
      <c r="B77" s="118" t="s">
        <v>24</v>
      </c>
      <c r="C77" s="119"/>
      <c r="D77" s="39">
        <f>SUM(D78:D79)</f>
        <v>1005177</v>
      </c>
      <c r="E77" s="39">
        <f t="shared" ref="E77:F77" si="10">SUM(E78:E79)</f>
        <v>1124541</v>
      </c>
      <c r="F77" s="39">
        <f t="shared" si="10"/>
        <v>986032</v>
      </c>
      <c r="G77" s="9">
        <f t="shared" si="9"/>
        <v>-0.12316936421170949</v>
      </c>
    </row>
    <row r="78" spans="2:7" ht="15.75" x14ac:dyDescent="0.2">
      <c r="B78" s="18"/>
      <c r="C78" s="10" t="s">
        <v>22</v>
      </c>
      <c r="D78" s="40">
        <v>797038</v>
      </c>
      <c r="E78" s="40">
        <v>871616</v>
      </c>
      <c r="F78" s="40">
        <v>718913</v>
      </c>
      <c r="G78" s="11">
        <f t="shared" ref="G78:G80" si="11">(F78-E78)*1/E78</f>
        <v>-0.17519526947646671</v>
      </c>
    </row>
    <row r="79" spans="2:7" ht="15.75" x14ac:dyDescent="0.2">
      <c r="B79" s="18"/>
      <c r="C79" s="10" t="s">
        <v>175</v>
      </c>
      <c r="D79" s="40">
        <v>208139</v>
      </c>
      <c r="E79" s="40">
        <v>252925</v>
      </c>
      <c r="F79" s="40">
        <v>267119</v>
      </c>
      <c r="G79" s="11">
        <f>(F79-E79)*1/E79</f>
        <v>5.6119402985074625E-2</v>
      </c>
    </row>
    <row r="80" spans="2:7" ht="15.75" x14ac:dyDescent="0.2">
      <c r="B80" s="118" t="s">
        <v>14</v>
      </c>
      <c r="C80" s="119"/>
      <c r="D80" s="39">
        <f>SUM(D81:D86)</f>
        <v>10491518</v>
      </c>
      <c r="E80" s="39">
        <f>SUM(E81:E86)</f>
        <v>9710884</v>
      </c>
      <c r="F80" s="39">
        <f>SUM(F81:F86)</f>
        <v>10239229</v>
      </c>
      <c r="G80" s="9">
        <f t="shared" si="11"/>
        <v>5.4407508111516935E-2</v>
      </c>
    </row>
    <row r="81" spans="2:7" ht="15.75" x14ac:dyDescent="0.2">
      <c r="B81" s="18"/>
      <c r="C81" s="10" t="s">
        <v>4</v>
      </c>
      <c r="D81" s="40">
        <v>6899802</v>
      </c>
      <c r="E81" s="40">
        <v>6172509</v>
      </c>
      <c r="F81" s="40">
        <v>6013975</v>
      </c>
      <c r="G81" s="11">
        <f>(F81-E81)*1/E81</f>
        <v>-2.56838831664725E-2</v>
      </c>
    </row>
    <row r="82" spans="2:7" ht="15.75" x14ac:dyDescent="0.2">
      <c r="B82" s="18"/>
      <c r="C82" s="10" t="s">
        <v>5</v>
      </c>
      <c r="D82" s="40">
        <v>1318558</v>
      </c>
      <c r="E82" s="40">
        <v>1240129</v>
      </c>
      <c r="F82" s="40">
        <v>1388492</v>
      </c>
      <c r="G82" s="11">
        <f t="shared" ref="G82:G86" si="12">(F82-E82)*1/E82</f>
        <v>0.11963513473195127</v>
      </c>
    </row>
    <row r="83" spans="2:7" ht="15.75" x14ac:dyDescent="0.2">
      <c r="B83" s="18"/>
      <c r="C83" s="109" t="s">
        <v>179</v>
      </c>
      <c r="D83" s="40">
        <v>405535</v>
      </c>
      <c r="E83" s="40">
        <v>435477</v>
      </c>
      <c r="F83" s="40">
        <v>390649</v>
      </c>
      <c r="G83" s="11">
        <f>(F83-E83)*1/E83</f>
        <v>-0.10293999453472859</v>
      </c>
    </row>
    <row r="84" spans="2:7" ht="15.75" x14ac:dyDescent="0.2">
      <c r="B84" s="18"/>
      <c r="C84" s="109" t="s">
        <v>86</v>
      </c>
      <c r="D84" s="40">
        <v>725531</v>
      </c>
      <c r="E84" s="40">
        <v>888185</v>
      </c>
      <c r="F84" s="40">
        <v>859698</v>
      </c>
      <c r="G84" s="11">
        <f t="shared" si="12"/>
        <v>-3.2073273023075145E-2</v>
      </c>
    </row>
    <row r="85" spans="2:7" ht="15.75" x14ac:dyDescent="0.2">
      <c r="B85" s="18"/>
      <c r="C85" s="109" t="s">
        <v>180</v>
      </c>
      <c r="D85" s="40">
        <v>1090126</v>
      </c>
      <c r="E85" s="40">
        <v>919811</v>
      </c>
      <c r="F85" s="40">
        <v>1525420</v>
      </c>
      <c r="G85" s="11">
        <f>(F85-E85)*1/E85</f>
        <v>0.658405911649241</v>
      </c>
    </row>
    <row r="86" spans="2:7" ht="15.75" x14ac:dyDescent="0.2">
      <c r="B86" s="18"/>
      <c r="C86" s="109" t="s">
        <v>225</v>
      </c>
      <c r="D86" s="40">
        <v>51966</v>
      </c>
      <c r="E86" s="40">
        <v>54773</v>
      </c>
      <c r="F86" s="40">
        <v>60995</v>
      </c>
      <c r="G86" s="11">
        <f t="shared" si="12"/>
        <v>0.1135961148741168</v>
      </c>
    </row>
    <row r="87" spans="2:7" ht="15.75" x14ac:dyDescent="0.2">
      <c r="B87" s="18"/>
      <c r="C87" s="109" t="s">
        <v>181</v>
      </c>
      <c r="D87" s="40">
        <v>205984</v>
      </c>
      <c r="E87" s="40">
        <v>276085</v>
      </c>
      <c r="F87" s="40">
        <v>322056</v>
      </c>
      <c r="G87" s="11">
        <f>(F87-E87)*1/E87</f>
        <v>0.16651031385261786</v>
      </c>
    </row>
    <row r="88" spans="2:7" ht="15.75" x14ac:dyDescent="0.2">
      <c r="B88" s="18"/>
      <c r="C88" s="109" t="s">
        <v>182</v>
      </c>
      <c r="D88" s="40">
        <v>45147</v>
      </c>
      <c r="E88" s="40">
        <v>45254</v>
      </c>
      <c r="F88" s="40">
        <v>61750</v>
      </c>
      <c r="G88" s="11">
        <f>(F88-E88)*1/E88</f>
        <v>0.36452026340213017</v>
      </c>
    </row>
    <row r="89" spans="2:7" ht="15.75" x14ac:dyDescent="0.2">
      <c r="B89" s="21" t="s">
        <v>16</v>
      </c>
      <c r="C89" s="13"/>
      <c r="D89" s="39">
        <f>'Rest of the World'!D12</f>
        <v>488039</v>
      </c>
      <c r="E89" s="39">
        <f>'Rest of the World'!E12</f>
        <v>518858</v>
      </c>
      <c r="F89" s="39">
        <f>'Rest of the World'!F12</f>
        <v>456511</v>
      </c>
      <c r="G89" s="11">
        <f t="shared" ref="G89:G90" si="13">(E89-D89)*1/D89</f>
        <v>6.3148641809363595E-2</v>
      </c>
    </row>
    <row r="90" spans="2:7" ht="15.75" x14ac:dyDescent="0.2">
      <c r="B90" s="19" t="s">
        <v>17</v>
      </c>
      <c r="C90" s="14"/>
      <c r="D90" s="7">
        <f>D89+D80+D77+D73+D53</f>
        <v>21596763</v>
      </c>
      <c r="E90" s="7">
        <f>E89+E80+E77+E73+E53</f>
        <v>22015645</v>
      </c>
      <c r="F90" s="7">
        <f>F89+F80+F77+F73+F53</f>
        <v>22921881</v>
      </c>
      <c r="G90" s="15">
        <f t="shared" si="13"/>
        <v>1.9395591830127505E-2</v>
      </c>
    </row>
    <row r="91" spans="2:7" x14ac:dyDescent="0.2">
      <c r="B91" s="26"/>
      <c r="C91" s="26"/>
      <c r="D91" s="35"/>
      <c r="E91" s="35"/>
      <c r="F91" s="35"/>
      <c r="G91" s="36"/>
    </row>
    <row r="92" spans="2:7" x14ac:dyDescent="0.2">
      <c r="B92" s="22" t="s">
        <v>19</v>
      </c>
      <c r="C92" s="23"/>
      <c r="D92" s="24" t="s">
        <v>20</v>
      </c>
      <c r="E92" s="24"/>
      <c r="F92" s="24"/>
      <c r="G92" s="16" t="s">
        <v>21</v>
      </c>
    </row>
    <row r="93" spans="2:7" x14ac:dyDescent="0.2">
      <c r="B93" s="17" t="s">
        <v>18</v>
      </c>
      <c r="C93" s="23"/>
      <c r="D93" s="146" t="s">
        <v>220</v>
      </c>
      <c r="E93" s="17"/>
      <c r="F93" s="17"/>
      <c r="G93" s="110">
        <v>41339</v>
      </c>
    </row>
    <row r="94" spans="2:7" x14ac:dyDescent="0.2">
      <c r="D94" s="37"/>
      <c r="E94" s="37"/>
      <c r="F94" s="37"/>
      <c r="G94" s="38"/>
    </row>
    <row r="95" spans="2:7" ht="15.75" x14ac:dyDescent="0.2">
      <c r="B95" s="92" t="s">
        <v>173</v>
      </c>
      <c r="D95" s="37"/>
      <c r="E95" s="37"/>
      <c r="F95" s="37"/>
      <c r="G95" s="38"/>
    </row>
    <row r="96" spans="2:7" x14ac:dyDescent="0.2">
      <c r="D96" s="37"/>
      <c r="E96" s="37"/>
      <c r="F96" s="37"/>
      <c r="G96" s="38"/>
    </row>
    <row r="97" spans="2:7" ht="15.75" x14ac:dyDescent="0.2">
      <c r="B97" s="19" t="s">
        <v>233</v>
      </c>
      <c r="C97" s="20"/>
      <c r="D97" s="6">
        <v>2010</v>
      </c>
      <c r="E97" s="6">
        <v>2011</v>
      </c>
      <c r="F97" s="6" t="s">
        <v>172</v>
      </c>
      <c r="G97" s="8" t="s">
        <v>6</v>
      </c>
    </row>
    <row r="98" spans="2:7" ht="15.75" x14ac:dyDescent="0.2">
      <c r="B98" s="118" t="s">
        <v>7</v>
      </c>
      <c r="C98" s="118"/>
      <c r="D98" s="39">
        <f>SUM(D99:D117)</f>
        <v>19772335</v>
      </c>
      <c r="E98" s="39">
        <f>SUM(E99:E117)</f>
        <v>21068975</v>
      </c>
      <c r="F98" s="39">
        <f>SUM(F99:F117)</f>
        <v>19720972</v>
      </c>
      <c r="G98" s="9">
        <f>(F98-E98)*1/E98</f>
        <v>-6.3980473658542952E-2</v>
      </c>
    </row>
    <row r="99" spans="2:7" ht="15.75" x14ac:dyDescent="0.2">
      <c r="B99" s="150" t="str">
        <f>B6</f>
        <v>Germany</v>
      </c>
      <c r="C99" s="151"/>
      <c r="D99" s="40">
        <f>D54+D6</f>
        <v>5905985</v>
      </c>
      <c r="E99" s="40">
        <f>E54+E6</f>
        <v>6311318</v>
      </c>
      <c r="F99" s="40">
        <f>F54+F6</f>
        <v>5649269</v>
      </c>
      <c r="G99" s="11">
        <f>(F99-E99)*1/E99</f>
        <v>-0.10489869152528838</v>
      </c>
    </row>
    <row r="100" spans="2:7" ht="15.75" x14ac:dyDescent="0.2">
      <c r="B100" s="150" t="str">
        <f>B7</f>
        <v>Russia</v>
      </c>
      <c r="C100" s="151"/>
      <c r="D100" s="40">
        <f>D55+D7</f>
        <v>1403244</v>
      </c>
      <c r="E100" s="40">
        <f>E55+E7</f>
        <v>1988036</v>
      </c>
      <c r="F100" s="40">
        <f>F55+F7</f>
        <v>2231737</v>
      </c>
      <c r="G100" s="11">
        <f t="shared" ref="G100:G135" si="14">(F100-E100)*1/E100</f>
        <v>0.12258379626928285</v>
      </c>
    </row>
    <row r="101" spans="2:7" ht="15.75" x14ac:dyDescent="0.2">
      <c r="B101" s="150" t="str">
        <f>B8</f>
        <v>France</v>
      </c>
      <c r="C101" s="151"/>
      <c r="D101" s="40">
        <f>D56+D8</f>
        <v>2229421</v>
      </c>
      <c r="E101" s="40">
        <f>E56+E8</f>
        <v>2242928</v>
      </c>
      <c r="F101" s="40">
        <f>F56+F8</f>
        <v>1967765</v>
      </c>
      <c r="G101" s="11">
        <f t="shared" si="14"/>
        <v>-0.12268026436871804</v>
      </c>
    </row>
    <row r="102" spans="2:7" ht="15.75" x14ac:dyDescent="0.2">
      <c r="B102" s="150" t="str">
        <f>B9</f>
        <v>Spain</v>
      </c>
      <c r="C102" s="151"/>
      <c r="D102" s="40">
        <f>D57+D9</f>
        <v>2387900</v>
      </c>
      <c r="E102" s="40">
        <f>E57+E9</f>
        <v>2353682</v>
      </c>
      <c r="F102" s="40">
        <f>F57+F9</f>
        <v>1979179</v>
      </c>
      <c r="G102" s="11">
        <f t="shared" si="14"/>
        <v>-0.1591136780584633</v>
      </c>
    </row>
    <row r="103" spans="2:7" ht="15.75" x14ac:dyDescent="0.2">
      <c r="B103" s="150" t="str">
        <f>B10</f>
        <v>Great Britain</v>
      </c>
      <c r="C103" s="151"/>
      <c r="D103" s="40">
        <f>D58+D10</f>
        <v>1393463</v>
      </c>
      <c r="E103" s="40">
        <f>E58+E10</f>
        <v>1463999</v>
      </c>
      <c r="F103" s="40">
        <f>F58+F10</f>
        <v>1576945</v>
      </c>
      <c r="G103" s="11">
        <f t="shared" si="14"/>
        <v>7.7148959801202052E-2</v>
      </c>
    </row>
    <row r="104" spans="2:7" ht="15.75" x14ac:dyDescent="0.2">
      <c r="B104" s="150" t="str">
        <f>B11</f>
        <v>Czech Republic</v>
      </c>
      <c r="C104" s="151"/>
      <c r="D104" s="40">
        <f>D59+D11</f>
        <v>1076384</v>
      </c>
      <c r="E104" s="40">
        <f>E59+E11</f>
        <v>1199834</v>
      </c>
      <c r="F104" s="40">
        <f>F59+F11</f>
        <v>1178938</v>
      </c>
      <c r="G104" s="11">
        <f t="shared" si="14"/>
        <v>-1.7415742511047362E-2</v>
      </c>
    </row>
    <row r="105" spans="2:7" ht="15.75" x14ac:dyDescent="0.2">
      <c r="B105" s="150" t="str">
        <f>B12</f>
        <v>Poland</v>
      </c>
      <c r="C105" s="151"/>
      <c r="D105" s="40">
        <f>D60+D12</f>
        <v>869474</v>
      </c>
      <c r="E105" s="40">
        <f>E60+E12</f>
        <v>830631</v>
      </c>
      <c r="F105" s="40">
        <f>F60+F12</f>
        <v>647803</v>
      </c>
      <c r="G105" s="11">
        <f t="shared" si="14"/>
        <v>-0.22010736416049967</v>
      </c>
    </row>
    <row r="106" spans="2:7" ht="15.75" x14ac:dyDescent="0.2">
      <c r="B106" s="150" t="str">
        <f>B13</f>
        <v>Slovakia</v>
      </c>
      <c r="C106" s="151"/>
      <c r="D106" s="40">
        <f>D61+D13</f>
        <v>561933</v>
      </c>
      <c r="E106" s="40">
        <f>E61+E13</f>
        <v>639763</v>
      </c>
      <c r="F106" s="40">
        <f>F61+F13</f>
        <v>900000</v>
      </c>
      <c r="G106" s="11">
        <f t="shared" si="14"/>
        <v>0.40677094486552051</v>
      </c>
    </row>
    <row r="107" spans="2:7" ht="15.75" x14ac:dyDescent="0.2">
      <c r="B107" s="150" t="str">
        <f>B14</f>
        <v>Turkeye</v>
      </c>
      <c r="C107" s="151"/>
      <c r="D107" s="40">
        <f>D62+D14</f>
        <v>1094557</v>
      </c>
      <c r="E107" s="40">
        <f>E62+E14</f>
        <v>1189131</v>
      </c>
      <c r="F107" s="40">
        <f>F62+F14</f>
        <v>1072339</v>
      </c>
      <c r="G107" s="11">
        <f t="shared" si="14"/>
        <v>-9.8216260445653167E-2</v>
      </c>
    </row>
    <row r="108" spans="2:7" ht="15.75" customHeight="1" x14ac:dyDescent="0.2">
      <c r="B108" s="150" t="str">
        <f>B15</f>
        <v>Belgium</v>
      </c>
      <c r="C108" s="151"/>
      <c r="D108" s="40">
        <f>D63+D15</f>
        <v>555302</v>
      </c>
      <c r="E108" s="40">
        <f>E63+E15</f>
        <v>595084</v>
      </c>
      <c r="F108" s="40">
        <f>F63+F15</f>
        <v>541874</v>
      </c>
      <c r="G108" s="11">
        <f t="shared" si="14"/>
        <v>-8.9415948000618403E-2</v>
      </c>
    </row>
    <row r="109" spans="2:7" ht="15.75" x14ac:dyDescent="0.2">
      <c r="B109" s="150" t="str">
        <f>B16</f>
        <v>Italy</v>
      </c>
      <c r="C109" s="151"/>
      <c r="D109" s="40">
        <f>D64+D16</f>
        <v>838186</v>
      </c>
      <c r="E109" s="40">
        <f>E64+E16</f>
        <v>790348</v>
      </c>
      <c r="F109" s="40">
        <f t="shared" ref="F109" si="15">F64+F16</f>
        <v>671768</v>
      </c>
      <c r="G109" s="11">
        <f t="shared" si="14"/>
        <v>-0.1500351743788812</v>
      </c>
    </row>
    <row r="110" spans="2:7" ht="15.75" x14ac:dyDescent="0.2">
      <c r="B110" s="150" t="str">
        <f>B17</f>
        <v>Romania</v>
      </c>
      <c r="C110" s="151"/>
      <c r="D110" s="40">
        <f>D65+D17</f>
        <v>350912</v>
      </c>
      <c r="E110" s="40">
        <f>E65+E17</f>
        <v>335232</v>
      </c>
      <c r="F110" s="40">
        <f t="shared" ref="F110" si="16">F65+F17</f>
        <v>337765</v>
      </c>
      <c r="G110" s="11">
        <f t="shared" si="14"/>
        <v>7.5559612447499043E-3</v>
      </c>
    </row>
    <row r="111" spans="2:7" ht="15.75" customHeight="1" x14ac:dyDescent="0.2">
      <c r="B111" s="150" t="str">
        <f>B18</f>
        <v>Hungary</v>
      </c>
      <c r="C111" s="151"/>
      <c r="D111" s="40">
        <f>D66+D18</f>
        <v>211461</v>
      </c>
      <c r="E111" s="40">
        <f>E66+E18</f>
        <v>213531</v>
      </c>
      <c r="F111" s="40">
        <f t="shared" ref="F111" si="17">F66+F18</f>
        <v>217840</v>
      </c>
      <c r="G111" s="11">
        <f t="shared" si="14"/>
        <v>2.0179739709925024E-2</v>
      </c>
    </row>
    <row r="112" spans="2:7" ht="15.75" customHeight="1" x14ac:dyDescent="0.2">
      <c r="B112" s="150" t="str">
        <f>B19</f>
        <v>Sweden</v>
      </c>
      <c r="C112" s="151"/>
      <c r="D112" s="40">
        <f>D67+D19</f>
        <v>217084</v>
      </c>
      <c r="E112" s="40">
        <f>E67+E19</f>
        <v>188969</v>
      </c>
      <c r="F112" s="40">
        <f t="shared" ref="F112" si="18">F67+F19</f>
        <v>162814</v>
      </c>
      <c r="G112" s="11">
        <f t="shared" si="14"/>
        <v>-0.13840894538257598</v>
      </c>
    </row>
    <row r="113" spans="2:7" ht="15.75" customHeight="1" x14ac:dyDescent="0.2">
      <c r="B113" s="150" t="str">
        <f>B20</f>
        <v>Slovenia</v>
      </c>
      <c r="C113" s="151"/>
      <c r="D113" s="40">
        <f>D68+D20</f>
        <v>211340</v>
      </c>
      <c r="E113" s="40">
        <f>E68+E20</f>
        <v>174119</v>
      </c>
      <c r="F113" s="40">
        <f t="shared" ref="F113" si="19">F68+F20</f>
        <v>130949</v>
      </c>
      <c r="G113" s="11">
        <f t="shared" si="14"/>
        <v>-0.24793388429752067</v>
      </c>
    </row>
    <row r="114" spans="2:7" ht="15.75" customHeight="1" x14ac:dyDescent="0.2">
      <c r="B114" s="150" t="str">
        <f>B21</f>
        <v>Ukraine</v>
      </c>
      <c r="C114" s="151"/>
      <c r="D114" s="40">
        <f>D69+D21</f>
        <v>83133</v>
      </c>
      <c r="E114" s="40">
        <f>E69+E21</f>
        <v>103077</v>
      </c>
      <c r="F114" s="40">
        <f t="shared" ref="F114" si="20">F69+F21</f>
        <v>76281</v>
      </c>
      <c r="G114" s="11">
        <f t="shared" si="14"/>
        <v>-0.25996100002910444</v>
      </c>
    </row>
    <row r="115" spans="2:7" ht="15.75" customHeight="1" x14ac:dyDescent="0.2">
      <c r="B115" s="150" t="str">
        <f>B22</f>
        <v>Austria</v>
      </c>
      <c r="C115" s="151"/>
      <c r="D115" s="40">
        <f>D70+D22</f>
        <v>104997</v>
      </c>
      <c r="E115" s="40">
        <f>E70+E22</f>
        <v>152505</v>
      </c>
      <c r="F115" s="40">
        <f t="shared" ref="F115" si="21">F70+F22</f>
        <v>143060</v>
      </c>
      <c r="G115" s="11">
        <f t="shared" si="14"/>
        <v>-6.1932395659158715E-2</v>
      </c>
    </row>
    <row r="116" spans="2:7" ht="15.75" customHeight="1" x14ac:dyDescent="0.2">
      <c r="B116" s="150" t="str">
        <f>B23</f>
        <v>Portugal</v>
      </c>
      <c r="C116" s="151"/>
      <c r="D116" s="40">
        <f>D71+D23</f>
        <v>158729</v>
      </c>
      <c r="E116" s="40">
        <f>E71+E23</f>
        <v>192242</v>
      </c>
      <c r="F116" s="40">
        <f>F71+F23</f>
        <v>163561</v>
      </c>
      <c r="G116" s="11">
        <f t="shared" si="14"/>
        <v>-0.14919216404323718</v>
      </c>
    </row>
    <row r="117" spans="2:7" ht="15.75" x14ac:dyDescent="0.2">
      <c r="B117" s="150" t="str">
        <f>B24</f>
        <v>Rest of Europe</v>
      </c>
      <c r="C117" s="151"/>
      <c r="D117" s="40">
        <f>D72+D24</f>
        <v>118830</v>
      </c>
      <c r="E117" s="40">
        <f>E72+E24</f>
        <v>104546</v>
      </c>
      <c r="F117" s="40">
        <f>F72+F24</f>
        <v>71085</v>
      </c>
      <c r="G117" s="11">
        <f t="shared" si="14"/>
        <v>-0.32006006925181257</v>
      </c>
    </row>
    <row r="118" spans="2:7" ht="15.75" x14ac:dyDescent="0.2">
      <c r="B118" s="118" t="s">
        <v>176</v>
      </c>
      <c r="C118" s="118"/>
      <c r="D118" s="39">
        <f>SUM(D119:D121)</f>
        <v>12173015</v>
      </c>
      <c r="E118" s="39">
        <f t="shared" ref="E118:F118" si="22">SUM(E119:E121)</f>
        <v>13468490</v>
      </c>
      <c r="F118" s="39">
        <f t="shared" si="22"/>
        <v>15794590</v>
      </c>
      <c r="G118" s="9">
        <f t="shared" si="14"/>
        <v>0.17270681420114653</v>
      </c>
    </row>
    <row r="119" spans="2:7" ht="15.75" x14ac:dyDescent="0.2">
      <c r="B119" s="150" t="s">
        <v>218</v>
      </c>
      <c r="C119" s="151"/>
      <c r="D119" s="40">
        <f>D74+D26</f>
        <v>7762544</v>
      </c>
      <c r="E119" s="40">
        <f t="shared" ref="E119:F119" si="23">E74+E26</f>
        <v>8653560</v>
      </c>
      <c r="F119" s="40">
        <f t="shared" si="23"/>
        <v>10328884</v>
      </c>
      <c r="G119" s="11">
        <f t="shared" si="14"/>
        <v>0.19359939724229103</v>
      </c>
    </row>
    <row r="120" spans="2:7" ht="15.75" x14ac:dyDescent="0.2">
      <c r="B120" s="150" t="s">
        <v>174</v>
      </c>
      <c r="C120" s="151"/>
      <c r="D120" s="40">
        <f t="shared" ref="D120:F121" si="24">D75+D27</f>
        <v>2487260</v>
      </c>
      <c r="E120" s="40">
        <f t="shared" si="24"/>
        <v>2801490</v>
      </c>
      <c r="F120" s="40">
        <f t="shared" si="24"/>
        <v>3233441</v>
      </c>
      <c r="G120" s="11">
        <f t="shared" si="14"/>
        <v>0.15418616521922263</v>
      </c>
    </row>
    <row r="121" spans="2:7" ht="15.75" x14ac:dyDescent="0.2">
      <c r="B121" s="150" t="s">
        <v>178</v>
      </c>
      <c r="C121" s="151"/>
      <c r="D121" s="40">
        <f t="shared" si="24"/>
        <v>1923211</v>
      </c>
      <c r="E121" s="40">
        <f t="shared" si="24"/>
        <v>2013440</v>
      </c>
      <c r="F121" s="40">
        <f t="shared" si="24"/>
        <v>2232265</v>
      </c>
      <c r="G121" s="11">
        <f t="shared" si="14"/>
        <v>0.10868215591226955</v>
      </c>
    </row>
    <row r="122" spans="2:7" ht="15.75" x14ac:dyDescent="0.2">
      <c r="B122" s="118" t="s">
        <v>177</v>
      </c>
      <c r="C122" s="119"/>
      <c r="D122" s="39">
        <f>SUM(D123:D125)</f>
        <v>4852060</v>
      </c>
      <c r="E122" s="39">
        <f t="shared" ref="E122:F122" si="25">SUM(E123:E125)</f>
        <v>5064056</v>
      </c>
      <c r="F122" s="39">
        <f t="shared" si="25"/>
        <v>4902448</v>
      </c>
      <c r="G122" s="9">
        <f t="shared" si="14"/>
        <v>-3.1912759258586401E-2</v>
      </c>
    </row>
    <row r="123" spans="2:7" ht="15.75" x14ac:dyDescent="0.2">
      <c r="B123" s="150" t="s">
        <v>22</v>
      </c>
      <c r="C123" s="151"/>
      <c r="D123" s="40">
        <f>D30+D78</f>
        <v>3381728</v>
      </c>
      <c r="E123" s="40">
        <f t="shared" ref="E123:F123" si="26">E30+E78</f>
        <v>3406150</v>
      </c>
      <c r="F123" s="40">
        <f t="shared" si="26"/>
        <v>3342617</v>
      </c>
      <c r="G123" s="11">
        <f t="shared" si="14"/>
        <v>-1.8652437502752375E-2</v>
      </c>
    </row>
    <row r="124" spans="2:7" ht="15.75" x14ac:dyDescent="0.2">
      <c r="B124" s="150" t="s">
        <v>183</v>
      </c>
      <c r="C124" s="151"/>
      <c r="D124" s="40">
        <f>D31+D79</f>
        <v>716540</v>
      </c>
      <c r="E124" s="40">
        <f t="shared" ref="E124:F124" si="27">E31+E79</f>
        <v>830158</v>
      </c>
      <c r="F124" s="40">
        <f t="shared" si="27"/>
        <v>764495</v>
      </c>
      <c r="G124" s="11">
        <f t="shared" si="14"/>
        <v>-7.9096991175173881E-2</v>
      </c>
    </row>
    <row r="125" spans="2:7" ht="15.75" x14ac:dyDescent="0.2">
      <c r="B125" s="150" t="s">
        <v>232</v>
      </c>
      <c r="C125" s="151"/>
      <c r="D125" s="40">
        <f>D32</f>
        <v>753792</v>
      </c>
      <c r="E125" s="40">
        <f t="shared" ref="E125:F125" si="28">E32</f>
        <v>827748</v>
      </c>
      <c r="F125" s="40">
        <f t="shared" si="28"/>
        <v>795336</v>
      </c>
      <c r="G125" s="11">
        <f t="shared" si="14"/>
        <v>-3.9156844836834397E-2</v>
      </c>
    </row>
    <row r="126" spans="2:7" ht="15.75" x14ac:dyDescent="0.2">
      <c r="B126" s="118" t="s">
        <v>14</v>
      </c>
      <c r="C126" s="119"/>
      <c r="D126" s="39">
        <f>SUM(D127:D134)</f>
        <v>41472811</v>
      </c>
      <c r="E126" s="39">
        <f>SUM(E127:E134)</f>
        <v>40812837</v>
      </c>
      <c r="F126" s="39">
        <f t="shared" ref="F126" si="29">SUM(F127:F134)</f>
        <v>44643866</v>
      </c>
      <c r="G126" s="9">
        <f t="shared" si="14"/>
        <v>9.3868235624002316E-2</v>
      </c>
    </row>
    <row r="127" spans="2:7" ht="15.75" x14ac:dyDescent="0.2">
      <c r="B127" s="150" t="str">
        <f>B34</f>
        <v>China</v>
      </c>
      <c r="C127" s="151"/>
      <c r="D127" s="40">
        <f>D34+D81</f>
        <v>20796885</v>
      </c>
      <c r="E127" s="40">
        <f t="shared" ref="E127:F127" si="30">E34+E81</f>
        <v>20657835</v>
      </c>
      <c r="F127" s="40">
        <f t="shared" si="30"/>
        <v>21538435</v>
      </c>
      <c r="G127" s="11">
        <f t="shared" si="14"/>
        <v>4.2627893968559628E-2</v>
      </c>
    </row>
    <row r="128" spans="2:7" ht="15.75" customHeight="1" x14ac:dyDescent="0.2">
      <c r="B128" s="150" t="str">
        <f t="shared" ref="B128:B134" si="31">B35</f>
        <v>Japan</v>
      </c>
      <c r="C128" s="151"/>
      <c r="D128" s="40">
        <f t="shared" ref="D128:F134" si="32">D35+D82</f>
        <v>9628920</v>
      </c>
      <c r="E128" s="40">
        <f t="shared" si="32"/>
        <v>8398654</v>
      </c>
      <c r="F128" s="40">
        <f t="shared" si="32"/>
        <v>9942711</v>
      </c>
      <c r="G128" s="11">
        <f t="shared" si="14"/>
        <v>0.1838457686195907</v>
      </c>
    </row>
    <row r="129" spans="2:7" ht="15.75" customHeight="1" x14ac:dyDescent="0.2">
      <c r="B129" s="150" t="str">
        <f t="shared" si="31"/>
        <v>South Korea</v>
      </c>
      <c r="C129" s="151"/>
      <c r="D129" s="40">
        <f t="shared" si="32"/>
        <v>4271741</v>
      </c>
      <c r="E129" s="40">
        <f t="shared" si="32"/>
        <v>4657094</v>
      </c>
      <c r="F129" s="40">
        <f t="shared" si="32"/>
        <v>4557738</v>
      </c>
      <c r="G129" s="11">
        <f t="shared" si="14"/>
        <v>-2.1334334243629183E-2</v>
      </c>
    </row>
    <row r="130" spans="2:7" ht="15.75" customHeight="1" x14ac:dyDescent="0.2">
      <c r="B130" s="150" t="str">
        <f t="shared" si="31"/>
        <v>India</v>
      </c>
      <c r="C130" s="151"/>
      <c r="D130" s="40">
        <f t="shared" si="32"/>
        <v>3557073</v>
      </c>
      <c r="E130" s="40">
        <f t="shared" si="32"/>
        <v>3926517</v>
      </c>
      <c r="F130" s="40">
        <f t="shared" si="32"/>
        <v>4145194</v>
      </c>
      <c r="G130" s="11">
        <f t="shared" si="14"/>
        <v>5.5692360430376335E-2</v>
      </c>
    </row>
    <row r="131" spans="2:7" ht="15.75" customHeight="1" x14ac:dyDescent="0.2">
      <c r="B131" s="150" t="str">
        <f t="shared" si="31"/>
        <v>Thailand</v>
      </c>
      <c r="C131" s="151"/>
      <c r="D131" s="40">
        <f t="shared" si="32"/>
        <v>1644513</v>
      </c>
      <c r="E131" s="40">
        <f t="shared" si="32"/>
        <v>1457798</v>
      </c>
      <c r="F131" s="40">
        <f t="shared" si="32"/>
        <v>2483043</v>
      </c>
      <c r="G131" s="11">
        <f t="shared" si="14"/>
        <v>0.70328330811264661</v>
      </c>
    </row>
    <row r="132" spans="2:7" ht="15.75" customHeight="1" x14ac:dyDescent="0.2">
      <c r="B132" s="150" t="str">
        <f t="shared" si="31"/>
        <v>Taiwan</v>
      </c>
      <c r="C132" s="151"/>
      <c r="D132" s="40">
        <f t="shared" si="32"/>
        <v>303456</v>
      </c>
      <c r="E132" s="40">
        <f t="shared" si="32"/>
        <v>343296</v>
      </c>
      <c r="F132" s="40">
        <f t="shared" si="32"/>
        <v>339038</v>
      </c>
      <c r="G132" s="11">
        <f t="shared" si="14"/>
        <v>-1.2403290454884414E-2</v>
      </c>
    </row>
    <row r="133" spans="2:7" ht="15.75" customHeight="1" x14ac:dyDescent="0.2">
      <c r="B133" s="150" t="str">
        <f t="shared" si="31"/>
        <v>Indonesia</v>
      </c>
      <c r="C133" s="151"/>
      <c r="D133" s="40">
        <f t="shared" si="32"/>
        <v>702508</v>
      </c>
      <c r="E133" s="40">
        <f t="shared" si="32"/>
        <v>837948</v>
      </c>
      <c r="F133" s="40">
        <f t="shared" si="32"/>
        <v>1065557</v>
      </c>
      <c r="G133" s="11">
        <f t="shared" si="14"/>
        <v>0.2716266403165829</v>
      </c>
    </row>
    <row r="134" spans="2:7" ht="15.75" customHeight="1" x14ac:dyDescent="0.2">
      <c r="B134" s="150" t="str">
        <f t="shared" si="31"/>
        <v>Malaysia</v>
      </c>
      <c r="C134" s="151"/>
      <c r="D134" s="40">
        <f t="shared" si="32"/>
        <v>567715</v>
      </c>
      <c r="E134" s="40">
        <f t="shared" si="32"/>
        <v>533695</v>
      </c>
      <c r="F134" s="40">
        <f t="shared" si="32"/>
        <v>572150</v>
      </c>
      <c r="G134" s="11">
        <f t="shared" si="14"/>
        <v>7.2054263202765631E-2</v>
      </c>
    </row>
    <row r="135" spans="2:7" ht="15.75" x14ac:dyDescent="0.2">
      <c r="B135" s="21" t="s">
        <v>16</v>
      </c>
      <c r="C135" s="108"/>
      <c r="D135" s="39">
        <f>D42</f>
        <v>1944154</v>
      </c>
      <c r="E135" s="39">
        <f t="shared" ref="E135:F135" si="33">E42</f>
        <v>1968116</v>
      </c>
      <c r="F135" s="39">
        <f t="shared" si="33"/>
        <v>1338233</v>
      </c>
      <c r="G135" s="9">
        <f t="shared" si="14"/>
        <v>-0.32004363563936272</v>
      </c>
    </row>
    <row r="136" spans="2:7" ht="15.75" x14ac:dyDescent="0.2">
      <c r="B136" s="19" t="s">
        <v>17</v>
      </c>
      <c r="C136" s="14"/>
      <c r="D136" s="7">
        <f>D135+D126+D122+D118+D98</f>
        <v>80214375</v>
      </c>
      <c r="E136" s="7">
        <f t="shared" ref="E136" si="34">E135+E126+E122+E118+E98</f>
        <v>82382474</v>
      </c>
      <c r="F136" s="7">
        <f t="shared" ref="F136" si="35">F135+F126+F122+F118+F98</f>
        <v>86400109</v>
      </c>
      <c r="G136" s="15">
        <f>(F136-E136)*1/E136</f>
        <v>4.8768078996996374E-2</v>
      </c>
    </row>
    <row r="137" spans="2:7" ht="15.75" x14ac:dyDescent="0.2">
      <c r="B137" s="18"/>
      <c r="C137" s="108"/>
      <c r="D137" s="12"/>
      <c r="E137" s="12"/>
      <c r="F137" s="12"/>
      <c r="G137" s="31"/>
    </row>
    <row r="138" spans="2:7" x14ac:dyDescent="0.2">
      <c r="B138" s="22" t="s">
        <v>19</v>
      </c>
      <c r="C138" s="23"/>
      <c r="D138" s="24" t="s">
        <v>20</v>
      </c>
      <c r="E138" s="24"/>
      <c r="F138" s="24"/>
      <c r="G138" s="16" t="s">
        <v>21</v>
      </c>
    </row>
    <row r="139" spans="2:7" x14ac:dyDescent="0.2">
      <c r="B139" s="17" t="s">
        <v>18</v>
      </c>
      <c r="C139" s="23"/>
      <c r="D139" s="146" t="s">
        <v>220</v>
      </c>
      <c r="E139" s="17"/>
      <c r="F139" s="17"/>
      <c r="G139" s="110">
        <v>41339</v>
      </c>
    </row>
    <row r="140" spans="2:7" x14ac:dyDescent="0.2">
      <c r="B140" s="17" t="s">
        <v>219</v>
      </c>
      <c r="C140" s="17"/>
      <c r="D140" s="32"/>
      <c r="E140" s="32"/>
      <c r="F140" s="32"/>
      <c r="G140" s="33"/>
    </row>
    <row r="141" spans="2:7" x14ac:dyDescent="0.2">
      <c r="B141" s="25"/>
      <c r="C141" s="26"/>
      <c r="D141" s="35"/>
      <c r="E141" s="35"/>
      <c r="F141" s="35"/>
      <c r="G141" s="36"/>
    </row>
  </sheetData>
  <sheetProtection password="CA02" sheet="1" objects="1" scenarios="1"/>
  <mergeCells count="78"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3:C113"/>
    <mergeCell ref="B114:C114"/>
    <mergeCell ref="B116:C116"/>
    <mergeCell ref="B118:C118"/>
    <mergeCell ref="B119:C119"/>
    <mergeCell ref="B117:C117"/>
    <mergeCell ref="B40:C40"/>
    <mergeCell ref="B41:C41"/>
    <mergeCell ref="B99:C99"/>
    <mergeCell ref="B100:C100"/>
    <mergeCell ref="B101:C101"/>
    <mergeCell ref="B35:C35"/>
    <mergeCell ref="B36:C36"/>
    <mergeCell ref="B37:C37"/>
    <mergeCell ref="B38:C38"/>
    <mergeCell ref="B39:C39"/>
    <mergeCell ref="B28:C28"/>
    <mergeCell ref="B30:C30"/>
    <mergeCell ref="B31:C31"/>
    <mergeCell ref="B32:C32"/>
    <mergeCell ref="B34:C34"/>
    <mergeCell ref="B15:C15"/>
    <mergeCell ref="B16:C16"/>
    <mergeCell ref="B17:C17"/>
    <mergeCell ref="B26:C26"/>
    <mergeCell ref="B27:C27"/>
    <mergeCell ref="B21:C21"/>
    <mergeCell ref="B10:C10"/>
    <mergeCell ref="B11:C11"/>
    <mergeCell ref="B12:C12"/>
    <mergeCell ref="B13:C13"/>
    <mergeCell ref="B14:C14"/>
    <mergeCell ref="B5:C5"/>
    <mergeCell ref="B25:C25"/>
    <mergeCell ref="B29:C29"/>
    <mergeCell ref="B33:C33"/>
    <mergeCell ref="B111:C111"/>
    <mergeCell ref="B6:C6"/>
    <mergeCell ref="B24:C24"/>
    <mergeCell ref="B23:C23"/>
    <mergeCell ref="B22:C22"/>
    <mergeCell ref="B20:C20"/>
    <mergeCell ref="B19:C19"/>
    <mergeCell ref="B18:C18"/>
    <mergeCell ref="B7:C7"/>
    <mergeCell ref="B8:C8"/>
    <mergeCell ref="B9:C9"/>
    <mergeCell ref="B115:C115"/>
    <mergeCell ref="B53:C53"/>
    <mergeCell ref="B98:C98"/>
    <mergeCell ref="B105:C105"/>
    <mergeCell ref="B108:C108"/>
    <mergeCell ref="B73:C73"/>
    <mergeCell ref="B77:C77"/>
    <mergeCell ref="B80:C80"/>
    <mergeCell ref="B102:C102"/>
    <mergeCell ref="B103:C103"/>
    <mergeCell ref="B104:C104"/>
    <mergeCell ref="B106:C106"/>
    <mergeCell ref="B107:C107"/>
    <mergeCell ref="B109:C109"/>
    <mergeCell ref="B110:C110"/>
    <mergeCell ref="B112:C112"/>
  </mergeCells>
  <phoneticPr fontId="35" type="noConversion"/>
  <hyperlinks>
    <hyperlink ref="D46" r:id="rId1" display="www.vda.de"/>
    <hyperlink ref="D93" r:id="rId2" display="www.vda.de"/>
    <hyperlink ref="D139" r:id="rId3" display="www.vda.de"/>
  </hyperlinks>
  <pageMargins left="0.7" right="0.7" top="0.75" bottom="0.75" header="0.3" footer="0.3"/>
  <pageSetup paperSize="9" scale="53" orientation="portrait" r:id="rId4"/>
  <rowBreaks count="2" manualBreakCount="2">
    <brk id="48" max="26" man="1"/>
    <brk id="93" max="26" man="1"/>
  </rowBreaks>
  <colBreaks count="1" manualBreakCount="1">
    <brk id="7" max="153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Z71"/>
  <sheetViews>
    <sheetView view="pageBreakPreview" topLeftCell="A6" zoomScale="115" zoomScaleNormal="100" zoomScaleSheetLayoutView="115" workbookViewId="0">
      <selection activeCell="J12" sqref="J12:L12"/>
    </sheetView>
  </sheetViews>
  <sheetFormatPr defaultRowHeight="12.75" x14ac:dyDescent="0.2"/>
  <cols>
    <col min="1" max="1" width="2.42578125" customWidth="1"/>
    <col min="2" max="2" width="27.140625" customWidth="1"/>
    <col min="3" max="3" width="12.7109375" bestFit="1" customWidth="1"/>
    <col min="4" max="4" width="12.7109375" style="67" customWidth="1"/>
    <col min="5" max="6" width="0" hidden="1" customWidth="1"/>
    <col min="7" max="7" width="13.85546875" bestFit="1" customWidth="1"/>
    <col min="8" max="9" width="13.85546875" customWidth="1"/>
    <col min="10" max="10" width="8.85546875" customWidth="1"/>
    <col min="11" max="11" width="10.28515625" bestFit="1" customWidth="1"/>
    <col min="13" max="13" width="8.85546875" customWidth="1"/>
  </cols>
  <sheetData>
    <row r="2" spans="2:26" ht="15.75" x14ac:dyDescent="0.2">
      <c r="B2" s="92" t="s">
        <v>105</v>
      </c>
      <c r="N2" s="92" t="s">
        <v>106</v>
      </c>
      <c r="O2" s="92"/>
      <c r="Z2" s="92" t="s">
        <v>106</v>
      </c>
    </row>
    <row r="3" spans="2:26" x14ac:dyDescent="0.2">
      <c r="J3" s="65"/>
      <c r="K3" s="75"/>
    </row>
    <row r="4" spans="2:26" x14ac:dyDescent="0.2">
      <c r="B4" s="1" t="s">
        <v>93</v>
      </c>
      <c r="C4" s="1"/>
      <c r="D4" s="78" t="s">
        <v>90</v>
      </c>
      <c r="E4" s="76"/>
      <c r="F4" s="76"/>
      <c r="G4" s="76" t="s">
        <v>60</v>
      </c>
      <c r="H4" s="76"/>
      <c r="I4" s="76"/>
      <c r="J4" s="79" t="s">
        <v>91</v>
      </c>
      <c r="K4" s="77" t="s">
        <v>92</v>
      </c>
    </row>
    <row r="5" spans="2:26" x14ac:dyDescent="0.2">
      <c r="C5" s="1"/>
    </row>
    <row r="6" spans="2:26" x14ac:dyDescent="0.2">
      <c r="C6" s="124">
        <v>2011</v>
      </c>
      <c r="D6" s="125"/>
      <c r="E6" s="125"/>
      <c r="F6" s="126"/>
      <c r="G6" s="138" t="s">
        <v>88</v>
      </c>
      <c r="H6" s="154"/>
      <c r="I6" s="154"/>
      <c r="J6" s="127" t="s">
        <v>83</v>
      </c>
      <c r="K6" s="128"/>
      <c r="L6" s="129"/>
      <c r="M6" s="94"/>
    </row>
    <row r="7" spans="2:26" x14ac:dyDescent="0.2">
      <c r="C7" s="120" t="s">
        <v>4</v>
      </c>
      <c r="D7" s="121"/>
      <c r="E7" s="122" t="s">
        <v>86</v>
      </c>
      <c r="F7" s="123"/>
      <c r="G7" s="155"/>
      <c r="H7" s="159"/>
      <c r="I7" s="159"/>
      <c r="J7" s="130"/>
      <c r="K7" s="131"/>
      <c r="L7" s="132"/>
      <c r="M7" s="94"/>
    </row>
    <row r="8" spans="2:26" x14ac:dyDescent="0.2">
      <c r="C8" s="70" t="s">
        <v>62</v>
      </c>
      <c r="D8" s="71" t="s">
        <v>87</v>
      </c>
      <c r="E8" s="70" t="s">
        <v>62</v>
      </c>
      <c r="F8" s="71" t="s">
        <v>87</v>
      </c>
      <c r="G8" s="156"/>
      <c r="H8" s="160"/>
      <c r="I8" s="160"/>
      <c r="J8" s="133"/>
      <c r="K8" s="134"/>
      <c r="L8" s="135"/>
      <c r="M8" s="94"/>
    </row>
    <row r="9" spans="2:26" x14ac:dyDescent="0.2">
      <c r="B9" s="63" t="s">
        <v>8</v>
      </c>
      <c r="C9" s="72">
        <f>C10+C13+C16+C19+C22+C25+C28+C31</f>
        <v>3077514</v>
      </c>
      <c r="D9" s="73"/>
      <c r="E9" s="64"/>
      <c r="F9" s="64"/>
      <c r="G9" s="59">
        <f>C9/'Chin. Automotive Data 2012'!E20</f>
        <v>0.2126471075979105</v>
      </c>
      <c r="H9" s="58"/>
      <c r="I9" s="59"/>
    </row>
    <row r="10" spans="2:26" x14ac:dyDescent="0.2">
      <c r="B10" s="56" t="s">
        <v>48</v>
      </c>
      <c r="C10" s="58">
        <f>SUM(C11:C12)</f>
        <v>313036</v>
      </c>
      <c r="D10" s="62">
        <v>0.37</v>
      </c>
      <c r="E10" s="58">
        <v>5482</v>
      </c>
      <c r="F10" s="62"/>
      <c r="G10" s="62">
        <f>C10/$C$9</f>
        <v>0.10171716521841981</v>
      </c>
      <c r="H10" s="58">
        <v>405838</v>
      </c>
      <c r="I10" s="62"/>
      <c r="J10" s="136" t="s">
        <v>235</v>
      </c>
      <c r="K10" s="137"/>
      <c r="L10" s="137"/>
      <c r="M10" s="93"/>
    </row>
    <row r="11" spans="2:26" x14ac:dyDescent="0.2">
      <c r="B11" s="66" t="s">
        <v>71</v>
      </c>
      <c r="C11" s="58">
        <f>313036-C12</f>
        <v>255136</v>
      </c>
      <c r="D11" s="62" t="s">
        <v>25</v>
      </c>
      <c r="E11" s="58" t="s">
        <v>25</v>
      </c>
      <c r="F11" s="62" t="s">
        <v>25</v>
      </c>
      <c r="G11" s="62">
        <f>C11/C10</f>
        <v>0.81503724811203826</v>
      </c>
      <c r="H11" s="58">
        <v>322700</v>
      </c>
      <c r="I11" s="62"/>
      <c r="J11" s="136" t="s">
        <v>240</v>
      </c>
      <c r="K11" s="137"/>
      <c r="L11" s="137"/>
    </row>
    <row r="12" spans="2:26" x14ac:dyDescent="0.2">
      <c r="B12" s="66" t="s">
        <v>70</v>
      </c>
      <c r="C12" s="58">
        <v>57900</v>
      </c>
      <c r="D12" s="62" t="s">
        <v>25</v>
      </c>
      <c r="E12" s="58">
        <v>5482</v>
      </c>
      <c r="F12" s="62" t="s">
        <v>25</v>
      </c>
      <c r="G12" s="62">
        <f>C12/C10</f>
        <v>0.18496275188796177</v>
      </c>
      <c r="H12" s="58">
        <f>H10-H11</f>
        <v>83138</v>
      </c>
      <c r="I12" s="62"/>
      <c r="J12" s="136"/>
      <c r="K12" s="137"/>
      <c r="L12" s="137"/>
      <c r="M12" s="93"/>
    </row>
    <row r="13" spans="2:26" x14ac:dyDescent="0.2">
      <c r="B13" s="56" t="s">
        <v>108</v>
      </c>
      <c r="C13" s="58">
        <f>SUM(C14:C15)</f>
        <v>232586</v>
      </c>
      <c r="D13" s="62">
        <v>0.4</v>
      </c>
      <c r="E13" s="58">
        <v>9022</v>
      </c>
      <c r="F13" s="62">
        <v>0.5</v>
      </c>
      <c r="G13" s="62">
        <f t="shared" ref="G13:G31" si="0">C13/$C$9</f>
        <v>7.5575935641560038E-2</v>
      </c>
      <c r="H13" s="58">
        <v>326444</v>
      </c>
      <c r="I13" s="62"/>
      <c r="J13" s="136" t="s">
        <v>234</v>
      </c>
      <c r="K13" s="137"/>
      <c r="L13" s="137"/>
      <c r="M13" s="93"/>
    </row>
    <row r="14" spans="2:26" x14ac:dyDescent="0.2">
      <c r="B14" s="66" t="s">
        <v>71</v>
      </c>
      <c r="C14" s="58">
        <v>151221</v>
      </c>
      <c r="D14" s="62" t="s">
        <v>25</v>
      </c>
      <c r="E14" s="58" t="s">
        <v>25</v>
      </c>
      <c r="F14" s="62"/>
      <c r="G14" s="62">
        <f>C14/C13</f>
        <v>0.65017240934536047</v>
      </c>
      <c r="H14" s="58"/>
      <c r="I14" s="62"/>
      <c r="J14" s="55"/>
    </row>
    <row r="15" spans="2:26" x14ac:dyDescent="0.2">
      <c r="B15" s="66" t="s">
        <v>70</v>
      </c>
      <c r="C15" s="58">
        <f>232586-C14</f>
        <v>81365</v>
      </c>
      <c r="D15" s="62" t="s">
        <v>25</v>
      </c>
      <c r="E15" s="58">
        <v>9022</v>
      </c>
      <c r="F15" s="62"/>
      <c r="G15" s="62">
        <f>C15/C13</f>
        <v>0.34982759065463959</v>
      </c>
      <c r="H15" s="58"/>
      <c r="I15" s="62"/>
      <c r="J15" s="55"/>
    </row>
    <row r="16" spans="2:26" x14ac:dyDescent="0.2">
      <c r="B16" s="56" t="s">
        <v>49</v>
      </c>
      <c r="C16" s="58">
        <v>216064</v>
      </c>
      <c r="D16" s="62">
        <v>0.3</v>
      </c>
      <c r="E16" s="58">
        <v>6650</v>
      </c>
      <c r="F16" s="62">
        <v>1</v>
      </c>
      <c r="G16" s="62">
        <f t="shared" si="0"/>
        <v>7.0207316684830684E-2</v>
      </c>
      <c r="H16" s="58">
        <v>196211</v>
      </c>
      <c r="I16" s="62"/>
      <c r="J16" s="136" t="s">
        <v>236</v>
      </c>
      <c r="K16" s="137"/>
      <c r="L16" s="137"/>
      <c r="M16" s="93"/>
    </row>
    <row r="17" spans="2:14" x14ac:dyDescent="0.2">
      <c r="B17" s="66" t="s">
        <v>71</v>
      </c>
      <c r="C17" s="58">
        <v>0</v>
      </c>
      <c r="D17" s="62" t="s">
        <v>25</v>
      </c>
      <c r="E17" s="58"/>
      <c r="F17" s="62"/>
      <c r="G17" s="62">
        <f t="shared" si="0"/>
        <v>0</v>
      </c>
      <c r="H17" s="58"/>
      <c r="I17" s="62"/>
      <c r="J17" s="55"/>
    </row>
    <row r="18" spans="2:14" x14ac:dyDescent="0.2">
      <c r="B18" s="66" t="s">
        <v>70</v>
      </c>
      <c r="C18" s="58">
        <v>216064</v>
      </c>
      <c r="D18" s="62" t="s">
        <v>25</v>
      </c>
      <c r="E18" s="58"/>
      <c r="F18" s="62"/>
      <c r="G18" s="62">
        <f t="shared" si="0"/>
        <v>7.0207316684830684E-2</v>
      </c>
      <c r="H18" s="58"/>
      <c r="I18" s="62"/>
      <c r="J18" s="55"/>
    </row>
    <row r="19" spans="2:14" x14ac:dyDescent="0.2">
      <c r="B19" s="56" t="s">
        <v>50</v>
      </c>
      <c r="C19" s="58">
        <v>24340</v>
      </c>
      <c r="D19" s="62">
        <v>0.64600000000000002</v>
      </c>
      <c r="E19" s="58" t="s">
        <v>25</v>
      </c>
      <c r="F19" s="62" t="s">
        <v>25</v>
      </c>
      <c r="G19" s="62">
        <f t="shared" si="0"/>
        <v>7.9089810801835515E-3</v>
      </c>
      <c r="H19" s="58">
        <v>33590</v>
      </c>
      <c r="I19" s="62"/>
      <c r="J19" s="136" t="s">
        <v>237</v>
      </c>
      <c r="K19" s="137"/>
      <c r="L19" s="137"/>
      <c r="M19" s="93"/>
    </row>
    <row r="20" spans="2:14" x14ac:dyDescent="0.2">
      <c r="B20" s="66" t="s">
        <v>71</v>
      </c>
      <c r="C20" s="58">
        <v>0</v>
      </c>
      <c r="D20" s="62" t="s">
        <v>25</v>
      </c>
      <c r="E20" s="58"/>
      <c r="F20" s="62"/>
      <c r="G20" s="62">
        <f t="shared" si="0"/>
        <v>0</v>
      </c>
      <c r="H20" s="58">
        <v>0</v>
      </c>
      <c r="I20" s="62"/>
      <c r="J20" s="68"/>
      <c r="K20" s="69"/>
      <c r="L20" s="69"/>
      <c r="M20" s="93"/>
    </row>
    <row r="21" spans="2:14" x14ac:dyDescent="0.2">
      <c r="B21" s="66" t="s">
        <v>70</v>
      </c>
      <c r="C21" s="58">
        <v>24340</v>
      </c>
      <c r="D21" s="62" t="s">
        <v>25</v>
      </c>
      <c r="E21" s="58"/>
      <c r="F21" s="62"/>
      <c r="G21" s="62">
        <f>C21/C19</f>
        <v>1</v>
      </c>
      <c r="H21" s="58">
        <v>33590</v>
      </c>
      <c r="I21" s="62"/>
      <c r="J21" s="68"/>
      <c r="K21" s="69"/>
      <c r="L21" s="69"/>
      <c r="M21" s="93"/>
    </row>
    <row r="22" spans="2:14" x14ac:dyDescent="0.2">
      <c r="B22" s="56" t="s">
        <v>51</v>
      </c>
      <c r="C22" s="58">
        <v>224253</v>
      </c>
      <c r="D22" s="62">
        <v>0.18</v>
      </c>
      <c r="E22" s="58">
        <v>33932</v>
      </c>
      <c r="F22" s="62">
        <v>0.7</v>
      </c>
      <c r="G22" s="62">
        <f t="shared" si="0"/>
        <v>7.2868230656302463E-2</v>
      </c>
      <c r="H22" s="58">
        <v>235700</v>
      </c>
      <c r="I22" s="62"/>
      <c r="J22" s="136" t="s">
        <v>238</v>
      </c>
      <c r="K22" s="137"/>
      <c r="L22" s="137"/>
      <c r="M22" s="93"/>
    </row>
    <row r="23" spans="2:14" x14ac:dyDescent="0.2">
      <c r="B23" s="66" t="s">
        <v>71</v>
      </c>
      <c r="C23" s="58">
        <v>224253</v>
      </c>
      <c r="D23" s="62" t="s">
        <v>25</v>
      </c>
      <c r="E23" s="58"/>
      <c r="F23" s="62"/>
      <c r="G23" s="62">
        <f>C23/C22</f>
        <v>1</v>
      </c>
      <c r="H23" s="58"/>
      <c r="I23" s="62"/>
      <c r="J23" s="68"/>
      <c r="K23" s="69"/>
      <c r="L23" s="69"/>
      <c r="M23" s="93"/>
    </row>
    <row r="24" spans="2:14" x14ac:dyDescent="0.2">
      <c r="B24" s="66" t="s">
        <v>70</v>
      </c>
      <c r="C24" s="58">
        <v>0</v>
      </c>
      <c r="D24" s="62" t="s">
        <v>25</v>
      </c>
      <c r="E24" s="58"/>
      <c r="F24" s="62"/>
      <c r="G24" s="62">
        <f>C24/C22</f>
        <v>0</v>
      </c>
      <c r="H24" s="58"/>
      <c r="I24" s="62"/>
      <c r="J24" s="68"/>
      <c r="K24" s="69"/>
      <c r="L24" s="69"/>
      <c r="M24" s="93"/>
    </row>
    <row r="25" spans="2:14" x14ac:dyDescent="0.2">
      <c r="B25" s="56" t="s">
        <v>109</v>
      </c>
      <c r="C25" s="58">
        <v>1649888</v>
      </c>
      <c r="D25" s="62">
        <v>9.2600000000000002E-2</v>
      </c>
      <c r="E25" s="58">
        <v>77292</v>
      </c>
      <c r="F25" s="62">
        <v>1</v>
      </c>
      <c r="G25" s="62">
        <f t="shared" si="0"/>
        <v>0.53611063995159725</v>
      </c>
      <c r="H25" s="58">
        <v>2200000</v>
      </c>
      <c r="I25" s="62"/>
      <c r="J25" s="136" t="s">
        <v>239</v>
      </c>
      <c r="K25" s="137"/>
      <c r="L25" s="137"/>
      <c r="M25" s="93"/>
    </row>
    <row r="26" spans="2:14" x14ac:dyDescent="0.2">
      <c r="B26" s="66" t="s">
        <v>71</v>
      </c>
      <c r="C26" s="58">
        <v>1588188</v>
      </c>
      <c r="D26" s="62" t="s">
        <v>25</v>
      </c>
      <c r="E26" s="58"/>
      <c r="F26" s="62"/>
      <c r="G26" s="62">
        <f>C26/C25</f>
        <v>0.96260352217847511</v>
      </c>
      <c r="H26" s="58"/>
      <c r="I26" s="62"/>
      <c r="J26" s="68"/>
      <c r="K26" s="69"/>
      <c r="L26" s="69"/>
      <c r="M26" s="93"/>
    </row>
    <row r="27" spans="2:14" x14ac:dyDescent="0.2">
      <c r="B27" s="66" t="s">
        <v>70</v>
      </c>
      <c r="C27" s="58">
        <v>61700</v>
      </c>
      <c r="D27" s="62" t="s">
        <v>25</v>
      </c>
      <c r="E27" s="58"/>
      <c r="F27" s="62"/>
      <c r="G27" s="62">
        <f>C27/C25</f>
        <v>3.7396477821524853E-2</v>
      </c>
      <c r="H27" s="58"/>
      <c r="I27" s="62"/>
      <c r="J27" s="68"/>
      <c r="K27" s="69"/>
      <c r="L27" s="69"/>
      <c r="M27" s="93"/>
    </row>
    <row r="28" spans="2:14" x14ac:dyDescent="0.2">
      <c r="B28" s="56" t="s">
        <v>52</v>
      </c>
      <c r="C28" s="58">
        <f>SUM(C29:C30)</f>
        <v>2847</v>
      </c>
      <c r="D28" s="62" t="s">
        <v>25</v>
      </c>
      <c r="E28" s="58">
        <v>0</v>
      </c>
      <c r="F28" s="62" t="s">
        <v>25</v>
      </c>
      <c r="G28" s="62">
        <f t="shared" si="0"/>
        <v>9.2509733505680234E-4</v>
      </c>
      <c r="H28" s="62" t="s">
        <v>25</v>
      </c>
      <c r="I28" s="62"/>
      <c r="J28" s="136"/>
      <c r="K28" s="137"/>
      <c r="L28" s="137"/>
      <c r="M28" s="93"/>
    </row>
    <row r="29" spans="2:14" x14ac:dyDescent="0.2">
      <c r="B29" s="66" t="s">
        <v>71</v>
      </c>
      <c r="C29" s="58">
        <v>0</v>
      </c>
      <c r="D29" s="62" t="s">
        <v>25</v>
      </c>
      <c r="E29" s="58"/>
      <c r="F29" s="62"/>
      <c r="G29" s="62">
        <f>C29/C28</f>
        <v>0</v>
      </c>
      <c r="H29" s="62" t="s">
        <v>25</v>
      </c>
      <c r="I29" s="62"/>
      <c r="J29" s="68"/>
      <c r="K29" s="69"/>
      <c r="L29" s="69"/>
      <c r="M29" s="93"/>
    </row>
    <row r="30" spans="2:14" x14ac:dyDescent="0.2">
      <c r="B30" s="66" t="s">
        <v>70</v>
      </c>
      <c r="C30" s="58">
        <v>2847</v>
      </c>
      <c r="D30" s="62" t="s">
        <v>25</v>
      </c>
      <c r="E30" s="58"/>
      <c r="F30" s="62"/>
      <c r="G30" s="62">
        <f>C30/C28</f>
        <v>1</v>
      </c>
      <c r="H30" s="62" t="s">
        <v>25</v>
      </c>
      <c r="I30" s="62"/>
      <c r="J30" s="68"/>
      <c r="K30" s="69"/>
      <c r="L30" s="69"/>
      <c r="M30" s="93"/>
    </row>
    <row r="31" spans="2:14" x14ac:dyDescent="0.2">
      <c r="B31" s="56" t="s">
        <v>15</v>
      </c>
      <c r="C31" s="58">
        <v>414500</v>
      </c>
      <c r="D31" s="62" t="s">
        <v>25</v>
      </c>
      <c r="E31" s="58"/>
      <c r="F31" s="62"/>
      <c r="G31" s="62">
        <f t="shared" si="0"/>
        <v>0.13468663343204937</v>
      </c>
      <c r="H31" s="58"/>
      <c r="I31" s="62"/>
      <c r="J31" s="55"/>
    </row>
    <row r="32" spans="2:14" ht="15.75" x14ac:dyDescent="0.2">
      <c r="B32" s="56"/>
      <c r="C32" s="58"/>
      <c r="D32" s="62"/>
      <c r="E32" s="58"/>
      <c r="F32" s="62"/>
      <c r="G32" s="62"/>
      <c r="H32" s="62"/>
      <c r="I32" s="62"/>
      <c r="J32" s="55"/>
      <c r="N32" s="92"/>
    </row>
    <row r="33" spans="2:14" x14ac:dyDescent="0.2">
      <c r="B33" s="84" t="s">
        <v>97</v>
      </c>
      <c r="C33" s="139" t="s">
        <v>70</v>
      </c>
      <c r="D33" s="140"/>
      <c r="E33" s="80"/>
      <c r="F33" s="81"/>
      <c r="G33" s="86">
        <f>C12+C15+C18+C21+C24+C27+C30</f>
        <v>444216</v>
      </c>
      <c r="H33" s="80"/>
      <c r="I33" s="80"/>
      <c r="J33" s="87">
        <f>G33/C9</f>
        <v>0.14434247902690289</v>
      </c>
    </row>
    <row r="34" spans="2:14" x14ac:dyDescent="0.2">
      <c r="B34" s="85"/>
      <c r="C34" s="141" t="s">
        <v>71</v>
      </c>
      <c r="D34" s="142"/>
      <c r="E34" s="82"/>
      <c r="F34" s="83"/>
      <c r="G34" s="88">
        <f>C31+C29+C26+C23+C20+C17+C14+C11</f>
        <v>2633298</v>
      </c>
      <c r="H34" s="82"/>
      <c r="I34" s="82"/>
      <c r="J34" s="89">
        <f>G34/C9</f>
        <v>0.85565752097309711</v>
      </c>
    </row>
    <row r="35" spans="2:14" x14ac:dyDescent="0.2">
      <c r="B35" s="60" t="s">
        <v>95</v>
      </c>
      <c r="C35" s="58"/>
      <c r="D35" s="62"/>
      <c r="E35" s="58"/>
      <c r="F35" s="62"/>
      <c r="G35" s="62"/>
      <c r="H35" s="62"/>
      <c r="I35" s="62"/>
      <c r="J35" s="55"/>
    </row>
    <row r="36" spans="2:14" x14ac:dyDescent="0.2">
      <c r="B36" s="60" t="s">
        <v>96</v>
      </c>
      <c r="C36" s="58"/>
      <c r="D36" s="62"/>
      <c r="E36" s="58"/>
      <c r="F36" s="62"/>
      <c r="G36" s="62"/>
      <c r="H36" s="62"/>
      <c r="I36" s="62"/>
      <c r="J36" s="55"/>
    </row>
    <row r="37" spans="2:14" x14ac:dyDescent="0.2">
      <c r="B37" s="60"/>
      <c r="C37" s="58"/>
      <c r="D37" s="62"/>
      <c r="E37" s="58"/>
      <c r="F37" s="62"/>
      <c r="G37" s="62"/>
      <c r="H37" s="62"/>
      <c r="I37" s="62"/>
      <c r="J37" s="55"/>
    </row>
    <row r="38" spans="2:14" ht="15.75" x14ac:dyDescent="0.2">
      <c r="B38" s="92" t="s">
        <v>105</v>
      </c>
      <c r="N38" s="92" t="s">
        <v>107</v>
      </c>
    </row>
    <row r="39" spans="2:14" ht="15.75" x14ac:dyDescent="0.2">
      <c r="B39" s="92"/>
      <c r="N39" s="92"/>
    </row>
    <row r="40" spans="2:14" x14ac:dyDescent="0.2">
      <c r="B40" s="63" t="s">
        <v>13</v>
      </c>
      <c r="C40" s="57">
        <f>SUM(C41:C44)</f>
        <v>2225157</v>
      </c>
      <c r="D40" s="73"/>
      <c r="E40" s="64"/>
      <c r="F40" s="64"/>
      <c r="G40" s="59" t="e">
        <f>C40/#REF!</f>
        <v>#REF!</v>
      </c>
      <c r="H40" s="59"/>
      <c r="I40" s="59"/>
    </row>
    <row r="41" spans="2:14" x14ac:dyDescent="0.2">
      <c r="B41" s="60" t="s">
        <v>53</v>
      </c>
      <c r="C41" s="1">
        <v>1256487</v>
      </c>
      <c r="D41" s="62">
        <v>0.16200000000000001</v>
      </c>
      <c r="E41" s="1">
        <v>111510</v>
      </c>
      <c r="F41" s="2">
        <f>(E41-110804)/E41</f>
        <v>6.3312707380503994E-3</v>
      </c>
      <c r="G41" s="2">
        <f>C41/$C$40</f>
        <v>0.56467341405572735</v>
      </c>
      <c r="H41" s="2"/>
      <c r="I41" s="2"/>
      <c r="J41" s="136" t="s">
        <v>58</v>
      </c>
      <c r="K41" s="137"/>
      <c r="L41" s="137"/>
      <c r="M41" s="93"/>
    </row>
    <row r="42" spans="2:14" x14ac:dyDescent="0.2">
      <c r="B42" s="60" t="s">
        <v>55</v>
      </c>
      <c r="C42" s="1">
        <v>519390</v>
      </c>
      <c r="D42" s="62">
        <v>7.0000000000000007E-2</v>
      </c>
      <c r="E42" s="58">
        <v>96270</v>
      </c>
      <c r="F42" s="2">
        <v>0.15</v>
      </c>
      <c r="G42" s="2">
        <f>C42/$C$40</f>
        <v>0.23341723752526225</v>
      </c>
      <c r="H42" s="2"/>
      <c r="I42" s="2"/>
      <c r="J42" s="136" t="s">
        <v>57</v>
      </c>
      <c r="K42" s="137" t="s">
        <v>59</v>
      </c>
      <c r="L42" s="137"/>
      <c r="M42" s="93"/>
    </row>
    <row r="43" spans="2:14" x14ac:dyDescent="0.2">
      <c r="B43" s="60" t="s">
        <v>54</v>
      </c>
      <c r="C43" s="1">
        <v>40000</v>
      </c>
      <c r="D43" s="62">
        <f>(C43-31000)/C43</f>
        <v>0.22500000000000001</v>
      </c>
      <c r="E43" s="58" t="s">
        <v>61</v>
      </c>
      <c r="F43" s="2">
        <v>0</v>
      </c>
      <c r="G43" s="2">
        <f>C43/$C$40</f>
        <v>1.7976259652689675E-2</v>
      </c>
      <c r="H43" s="2"/>
      <c r="I43" s="2"/>
      <c r="J43" s="136" t="s">
        <v>56</v>
      </c>
      <c r="K43" s="137"/>
      <c r="L43" s="137"/>
      <c r="M43" s="93"/>
    </row>
    <row r="44" spans="2:14" x14ac:dyDescent="0.2">
      <c r="B44" s="60" t="s">
        <v>15</v>
      </c>
      <c r="C44" s="1">
        <v>409280</v>
      </c>
      <c r="D44" s="62" t="s">
        <v>25</v>
      </c>
      <c r="E44" s="58"/>
      <c r="F44" s="2"/>
      <c r="G44" s="2">
        <f>C44/$C$40</f>
        <v>0.18393308876632075</v>
      </c>
      <c r="H44" s="2"/>
      <c r="I44" s="2"/>
      <c r="J44" s="55"/>
    </row>
    <row r="45" spans="2:14" x14ac:dyDescent="0.2">
      <c r="B45" s="60"/>
      <c r="C45" s="1"/>
    </row>
    <row r="46" spans="2:14" x14ac:dyDescent="0.2">
      <c r="B46" s="63" t="s">
        <v>5</v>
      </c>
      <c r="C46" s="57">
        <f>SUM(C47:C51)</f>
        <v>3082141</v>
      </c>
      <c r="D46" s="73"/>
      <c r="E46" s="64"/>
      <c r="F46" s="64"/>
      <c r="G46" s="59" t="e">
        <f>C46/#REF!</f>
        <v>#REF!</v>
      </c>
      <c r="H46" s="59"/>
      <c r="I46" s="59"/>
    </row>
    <row r="47" spans="2:14" x14ac:dyDescent="0.2">
      <c r="B47" s="60" t="s">
        <v>65</v>
      </c>
      <c r="C47" s="1">
        <v>883000</v>
      </c>
      <c r="D47" s="62">
        <v>0.04</v>
      </c>
      <c r="G47" s="62">
        <f>C47/C46</f>
        <v>0.28648916451259043</v>
      </c>
      <c r="H47" s="62"/>
      <c r="I47" s="62"/>
      <c r="J47" s="136" t="s">
        <v>82</v>
      </c>
      <c r="K47" s="137"/>
      <c r="L47" s="137"/>
      <c r="M47" s="93"/>
    </row>
    <row r="48" spans="2:14" x14ac:dyDescent="0.2">
      <c r="B48" s="60" t="s">
        <v>63</v>
      </c>
      <c r="C48" s="1">
        <v>624000</v>
      </c>
      <c r="D48" s="62">
        <v>-4.9700000000000001E-2</v>
      </c>
      <c r="G48" s="62">
        <f>C48/C47</f>
        <v>0.70668176670441674</v>
      </c>
      <c r="H48" s="62"/>
      <c r="I48" s="62"/>
      <c r="J48" s="136" t="s">
        <v>75</v>
      </c>
      <c r="K48" s="137"/>
      <c r="L48" s="137"/>
      <c r="M48" s="93"/>
    </row>
    <row r="49" spans="2:13" x14ac:dyDescent="0.2">
      <c r="B49" s="60" t="s">
        <v>64</v>
      </c>
      <c r="C49" s="1">
        <v>214799</v>
      </c>
      <c r="D49" s="62">
        <v>-0.1</v>
      </c>
      <c r="G49" s="62">
        <f>C49/C48</f>
        <v>0.34422916666666664</v>
      </c>
      <c r="H49" s="62"/>
      <c r="I49" s="62"/>
      <c r="J49" s="136" t="s">
        <v>77</v>
      </c>
      <c r="K49" s="137"/>
      <c r="L49" s="137"/>
      <c r="M49" s="93"/>
    </row>
    <row r="50" spans="2:13" x14ac:dyDescent="0.2">
      <c r="B50" s="60" t="s">
        <v>68</v>
      </c>
      <c r="C50" s="1">
        <v>1247738</v>
      </c>
      <c r="D50" s="62">
        <v>0.219</v>
      </c>
      <c r="G50" s="62">
        <f>C50/C49</f>
        <v>5.8088631697540487</v>
      </c>
      <c r="H50" s="62"/>
      <c r="I50" s="62"/>
      <c r="J50" s="136" t="s">
        <v>76</v>
      </c>
      <c r="K50" s="137"/>
      <c r="L50" s="137"/>
      <c r="M50" s="93"/>
    </row>
    <row r="51" spans="2:13" x14ac:dyDescent="0.2">
      <c r="B51" s="60" t="s">
        <v>15</v>
      </c>
      <c r="C51" s="1">
        <v>112604</v>
      </c>
      <c r="D51" s="62" t="s">
        <v>25</v>
      </c>
      <c r="G51" s="62">
        <f>C51/C50</f>
        <v>9.0246510084649179E-2</v>
      </c>
      <c r="H51" s="62"/>
      <c r="I51" s="62"/>
    </row>
    <row r="52" spans="2:13" x14ac:dyDescent="0.2">
      <c r="B52" s="56"/>
      <c r="C52" s="1"/>
      <c r="D52" s="62"/>
    </row>
    <row r="53" spans="2:13" x14ac:dyDescent="0.2">
      <c r="B53" s="63" t="s">
        <v>4</v>
      </c>
      <c r="C53" s="57">
        <f>SUM(C54:C61)</f>
        <v>4259361</v>
      </c>
      <c r="D53" s="73"/>
      <c r="E53" s="64"/>
      <c r="F53" s="64"/>
      <c r="G53" s="59" t="e">
        <f>C53/#REF!</f>
        <v>#REF!</v>
      </c>
      <c r="H53" s="59"/>
      <c r="I53" s="59"/>
    </row>
    <row r="54" spans="2:13" x14ac:dyDescent="0.2">
      <c r="B54" s="60" t="s">
        <v>66</v>
      </c>
      <c r="C54" s="1">
        <v>641700</v>
      </c>
      <c r="D54" s="62">
        <v>-5.8999999999999997E-2</v>
      </c>
      <c r="G54" s="62">
        <f>C54/$C$53</f>
        <v>0.15065640127709298</v>
      </c>
      <c r="H54" s="62"/>
      <c r="I54" s="62"/>
      <c r="J54" s="136" t="s">
        <v>82</v>
      </c>
      <c r="K54" s="137"/>
      <c r="L54" s="137"/>
      <c r="M54" s="93"/>
    </row>
    <row r="55" spans="2:13" x14ac:dyDescent="0.2">
      <c r="B55" s="60" t="s">
        <v>67</v>
      </c>
      <c r="C55" s="1">
        <v>421385</v>
      </c>
      <c r="D55" s="62">
        <v>1.2999999999999999E-2</v>
      </c>
      <c r="G55" s="62">
        <f t="shared" ref="G55:G61" si="1">C55/$C$53</f>
        <v>9.8931506392625559E-2</v>
      </c>
      <c r="H55" s="62"/>
      <c r="I55" s="62"/>
      <c r="J55" s="136" t="s">
        <v>82</v>
      </c>
      <c r="K55" s="137"/>
      <c r="L55" s="137"/>
      <c r="M55" s="93"/>
    </row>
    <row r="56" spans="2:13" x14ac:dyDescent="0.2">
      <c r="B56" s="60" t="s">
        <v>74</v>
      </c>
      <c r="C56" s="1">
        <v>2008500</v>
      </c>
      <c r="D56" s="62">
        <v>-0.156</v>
      </c>
      <c r="G56" s="62">
        <f t="shared" si="1"/>
        <v>0.47154960568028864</v>
      </c>
      <c r="H56" s="62"/>
      <c r="I56" s="62"/>
      <c r="J56" s="136" t="s">
        <v>82</v>
      </c>
      <c r="K56" s="137"/>
      <c r="L56" s="137"/>
      <c r="M56" s="93"/>
    </row>
    <row r="57" spans="2:13" x14ac:dyDescent="0.2">
      <c r="B57" s="60" t="s">
        <v>69</v>
      </c>
      <c r="C57" s="1">
        <f>26028</f>
        <v>26028</v>
      </c>
      <c r="D57" s="62">
        <v>-0.06</v>
      </c>
      <c r="G57" s="62">
        <f t="shared" si="1"/>
        <v>6.1107757712952722E-3</v>
      </c>
      <c r="H57" s="62"/>
      <c r="I57" s="62"/>
      <c r="J57" s="136" t="s">
        <v>82</v>
      </c>
      <c r="K57" s="137"/>
      <c r="L57" s="137"/>
      <c r="M57" s="93"/>
    </row>
    <row r="58" spans="2:13" x14ac:dyDescent="0.2">
      <c r="B58" s="60" t="s">
        <v>72</v>
      </c>
      <c r="C58" s="1">
        <v>162004</v>
      </c>
      <c r="D58" s="62">
        <v>0.01</v>
      </c>
      <c r="G58" s="62">
        <f t="shared" si="1"/>
        <v>3.8034813203201137E-2</v>
      </c>
      <c r="H58" s="62"/>
      <c r="I58" s="62"/>
      <c r="J58" s="136" t="s">
        <v>82</v>
      </c>
      <c r="K58" s="137"/>
      <c r="L58" s="137"/>
      <c r="M58" s="93"/>
    </row>
    <row r="59" spans="2:13" x14ac:dyDescent="0.2">
      <c r="B59" s="60" t="s">
        <v>73</v>
      </c>
      <c r="C59" s="1">
        <v>494800</v>
      </c>
      <c r="D59" s="62">
        <v>0.22500000000000001</v>
      </c>
      <c r="G59" s="62">
        <f t="shared" si="1"/>
        <v>0.11616765989076765</v>
      </c>
      <c r="H59" s="62"/>
      <c r="I59" s="62"/>
      <c r="J59" s="136" t="s">
        <v>82</v>
      </c>
      <c r="K59" s="137"/>
      <c r="L59" s="137"/>
      <c r="M59" s="93"/>
    </row>
    <row r="60" spans="2:13" x14ac:dyDescent="0.2">
      <c r="B60" s="60" t="s">
        <v>79</v>
      </c>
      <c r="C60" s="1">
        <v>448500</v>
      </c>
      <c r="D60" s="62">
        <v>-0.13700000000000001</v>
      </c>
      <c r="G60" s="62">
        <f t="shared" si="1"/>
        <v>0.1052974847635596</v>
      </c>
      <c r="H60" s="62"/>
      <c r="I60" s="62"/>
      <c r="J60" s="136" t="s">
        <v>82</v>
      </c>
      <c r="K60" s="137"/>
      <c r="L60" s="137"/>
      <c r="M60" s="93"/>
    </row>
    <row r="61" spans="2:13" x14ac:dyDescent="0.2">
      <c r="B61" s="60" t="s">
        <v>15</v>
      </c>
      <c r="C61" s="1">
        <v>56444</v>
      </c>
      <c r="D61" s="62" t="s">
        <v>25</v>
      </c>
      <c r="G61" s="62">
        <f t="shared" si="1"/>
        <v>1.3251753021169137E-2</v>
      </c>
      <c r="H61" s="62"/>
      <c r="I61" s="62"/>
      <c r="J61" s="136" t="s">
        <v>82</v>
      </c>
      <c r="K61" s="137"/>
      <c r="L61" s="137"/>
      <c r="M61" s="93"/>
    </row>
    <row r="62" spans="2:13" ht="14.45" customHeight="1" x14ac:dyDescent="0.2">
      <c r="B62" s="56"/>
      <c r="C62" s="1"/>
    </row>
    <row r="63" spans="2:13" x14ac:dyDescent="0.2">
      <c r="B63" s="63" t="s">
        <v>9</v>
      </c>
      <c r="C63" s="1">
        <f>SUM(C64:C66)</f>
        <v>567822</v>
      </c>
      <c r="D63" s="74"/>
      <c r="G63" s="59" t="e">
        <f>C63/#REF!</f>
        <v>#REF!</v>
      </c>
      <c r="H63" s="59"/>
      <c r="I63" s="59"/>
    </row>
    <row r="64" spans="2:13" x14ac:dyDescent="0.2">
      <c r="B64" s="60" t="s">
        <v>78</v>
      </c>
      <c r="C64" s="1">
        <v>404139</v>
      </c>
      <c r="D64" s="62">
        <v>8.2000000000000003E-2</v>
      </c>
      <c r="G64" s="62">
        <f>C64/$C$63</f>
        <v>0.71173536777370372</v>
      </c>
      <c r="H64" s="62"/>
      <c r="I64" s="62"/>
      <c r="J64" s="136" t="s">
        <v>82</v>
      </c>
      <c r="K64" s="137"/>
      <c r="L64" s="137"/>
      <c r="M64" s="93"/>
    </row>
    <row r="65" spans="2:13" x14ac:dyDescent="0.2">
      <c r="B65" s="60" t="s">
        <v>81</v>
      </c>
      <c r="C65" s="1">
        <v>24000</v>
      </c>
      <c r="D65" s="62" t="s">
        <v>25</v>
      </c>
      <c r="G65" s="62">
        <f>C65/$C$63</f>
        <v>4.2266766698014518E-2</v>
      </c>
      <c r="H65" s="62"/>
      <c r="I65" s="62"/>
      <c r="J65" s="136" t="s">
        <v>82</v>
      </c>
      <c r="K65" s="137"/>
      <c r="L65" s="137"/>
      <c r="M65" s="93"/>
    </row>
    <row r="66" spans="2:13" x14ac:dyDescent="0.2">
      <c r="B66" s="60" t="s">
        <v>15</v>
      </c>
      <c r="C66" s="1">
        <f>163683-24000</f>
        <v>139683</v>
      </c>
      <c r="D66" s="67" t="s">
        <v>25</v>
      </c>
      <c r="G66" s="62">
        <f>C66/$C$63</f>
        <v>0.24599786552828176</v>
      </c>
      <c r="H66" s="62"/>
      <c r="I66" s="62"/>
      <c r="J66" s="136"/>
      <c r="K66" s="137"/>
      <c r="L66" s="137"/>
      <c r="M66" s="93"/>
    </row>
    <row r="67" spans="2:13" x14ac:dyDescent="0.2">
      <c r="B67" s="56"/>
      <c r="C67" s="1"/>
    </row>
    <row r="68" spans="2:13" x14ac:dyDescent="0.2">
      <c r="B68" s="63" t="s">
        <v>94</v>
      </c>
      <c r="C68" s="1">
        <f>SUM(C69:C70)</f>
        <v>1260405</v>
      </c>
      <c r="D68" s="74"/>
      <c r="G68" s="59" t="e">
        <f>C68/#REF!</f>
        <v>#REF!</v>
      </c>
      <c r="H68" s="59"/>
      <c r="I68" s="59"/>
    </row>
    <row r="69" spans="2:13" ht="13.9" customHeight="1" x14ac:dyDescent="0.2">
      <c r="B69" s="60" t="s">
        <v>85</v>
      </c>
      <c r="C69" s="1">
        <v>461618</v>
      </c>
      <c r="D69" s="67">
        <v>30.1</v>
      </c>
      <c r="G69" s="62">
        <f>C69/$C$68</f>
        <v>0.36624577020878207</v>
      </c>
      <c r="H69" s="62"/>
      <c r="I69" s="62"/>
      <c r="J69" s="136" t="s">
        <v>80</v>
      </c>
      <c r="K69" s="137"/>
      <c r="L69" s="137"/>
      <c r="M69" s="93"/>
    </row>
    <row r="70" spans="2:13" x14ac:dyDescent="0.2">
      <c r="B70" s="60" t="s">
        <v>84</v>
      </c>
      <c r="C70" s="1">
        <v>798787</v>
      </c>
      <c r="D70" s="67" t="s">
        <v>25</v>
      </c>
      <c r="G70" s="62">
        <f>C70/$C$68</f>
        <v>0.63375422979121787</v>
      </c>
      <c r="H70" s="62"/>
      <c r="I70" s="62"/>
      <c r="J70" s="136" t="s">
        <v>89</v>
      </c>
      <c r="K70" s="137"/>
      <c r="L70" s="137"/>
      <c r="M70" s="93"/>
    </row>
    <row r="71" spans="2:13" x14ac:dyDescent="0.2">
      <c r="B71" s="60" t="s">
        <v>15</v>
      </c>
      <c r="C71" s="61"/>
    </row>
  </sheetData>
  <mergeCells count="36">
    <mergeCell ref="J11:L11"/>
    <mergeCell ref="J70:L70"/>
    <mergeCell ref="J65:L65"/>
    <mergeCell ref="C33:D33"/>
    <mergeCell ref="C34:D34"/>
    <mergeCell ref="J59:L59"/>
    <mergeCell ref="J60:L60"/>
    <mergeCell ref="J61:L61"/>
    <mergeCell ref="J64:L64"/>
    <mergeCell ref="J69:L69"/>
    <mergeCell ref="J66:L66"/>
    <mergeCell ref="J54:L54"/>
    <mergeCell ref="J55:L55"/>
    <mergeCell ref="J56:L56"/>
    <mergeCell ref="J57:L57"/>
    <mergeCell ref="J58:L58"/>
    <mergeCell ref="J43:L43"/>
    <mergeCell ref="J47:L47"/>
    <mergeCell ref="J48:L48"/>
    <mergeCell ref="J49:L49"/>
    <mergeCell ref="J50:L50"/>
    <mergeCell ref="J25:L25"/>
    <mergeCell ref="J28:L28"/>
    <mergeCell ref="J41:L41"/>
    <mergeCell ref="J42:L42"/>
    <mergeCell ref="J12:L12"/>
    <mergeCell ref="J13:L13"/>
    <mergeCell ref="J16:L16"/>
    <mergeCell ref="J19:L19"/>
    <mergeCell ref="J22:L22"/>
    <mergeCell ref="C7:D7"/>
    <mergeCell ref="E7:F7"/>
    <mergeCell ref="C6:F6"/>
    <mergeCell ref="J6:L8"/>
    <mergeCell ref="J10:L10"/>
    <mergeCell ref="G6:G8"/>
  </mergeCells>
  <phoneticPr fontId="35" type="noConversion"/>
  <hyperlinks>
    <hyperlink ref="J13" r:id="rId1"/>
    <hyperlink ref="J43" r:id="rId2"/>
    <hyperlink ref="J42" r:id="rId3"/>
    <hyperlink ref="J41" r:id="rId4"/>
    <hyperlink ref="K42" r:id="rId5"/>
    <hyperlink ref="J48" r:id="rId6"/>
    <hyperlink ref="J50" r:id="rId7"/>
    <hyperlink ref="J49" r:id="rId8"/>
    <hyperlink ref="J69" r:id="rId9"/>
    <hyperlink ref="J54" r:id="rId10"/>
    <hyperlink ref="J55:J61" r:id="rId11" display="http://www.reuters.com/article/2012/01/17/autos-china-idUSL3E8CH0V920120117"/>
    <hyperlink ref="J47" r:id="rId12"/>
    <hyperlink ref="J64" r:id="rId13"/>
    <hyperlink ref="J70" r:id="rId14"/>
    <hyperlink ref="J65" r:id="rId15"/>
    <hyperlink ref="J10" r:id="rId16"/>
    <hyperlink ref="J16" r:id="rId17"/>
    <hyperlink ref="J19" r:id="rId18"/>
    <hyperlink ref="J22" r:id="rId19"/>
    <hyperlink ref="J25" r:id="rId20"/>
    <hyperlink ref="J11" r:id="rId21"/>
  </hyperlink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22"/>
  <rowBreaks count="1" manualBreakCount="1">
    <brk id="37" max="33" man="1"/>
  </rowBreaks>
  <colBreaks count="3" manualBreakCount="3">
    <brk id="13" max="36" man="1"/>
    <brk id="13" min="37" max="80" man="1"/>
    <brk id="25" max="36" man="1"/>
  </colBreaks>
  <drawing r:id="rId23"/>
  <legacy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8"/>
  <sheetViews>
    <sheetView view="pageBreakPreview" zoomScale="60" zoomScaleNormal="100" workbookViewId="0">
      <selection activeCell="J9" sqref="J9"/>
    </sheetView>
  </sheetViews>
  <sheetFormatPr defaultColWidth="8.85546875" defaultRowHeight="15.75" x14ac:dyDescent="0.25"/>
  <cols>
    <col min="1" max="1" width="2.5703125" style="4" customWidth="1"/>
    <col min="2" max="2" width="8.85546875" style="4"/>
    <col min="3" max="3" width="8.28515625" style="4" customWidth="1"/>
    <col min="4" max="4" width="17.5703125" style="4" bestFit="1" customWidth="1"/>
    <col min="5" max="5" width="19.140625" style="4" bestFit="1" customWidth="1"/>
    <col min="6" max="6" width="24.85546875" style="4" bestFit="1" customWidth="1"/>
    <col min="7" max="7" width="19.42578125" style="4" customWidth="1"/>
    <col min="8" max="8" width="19.140625" style="4" bestFit="1" customWidth="1"/>
    <col min="9" max="9" width="20.28515625" style="4" bestFit="1" customWidth="1"/>
    <col min="10" max="11" width="19.5703125" style="4" customWidth="1"/>
    <col min="12" max="12" width="21.5703125" style="4" customWidth="1"/>
    <col min="13" max="13" width="5.5703125" style="4" customWidth="1"/>
    <col min="14" max="14" width="20.140625" style="4" customWidth="1"/>
    <col min="15" max="16" width="19.5703125" style="4" customWidth="1"/>
    <col min="17" max="17" width="20.28515625" style="4" bestFit="1" customWidth="1"/>
    <col min="18" max="16384" width="8.85546875" style="4"/>
  </cols>
  <sheetData>
    <row r="2" spans="2:16" x14ac:dyDescent="0.25">
      <c r="B2" s="92" t="s">
        <v>101</v>
      </c>
      <c r="J2" s="92" t="s">
        <v>101</v>
      </c>
    </row>
    <row r="5" spans="2:16" ht="15.6" customHeight="1" x14ac:dyDescent="0.25">
      <c r="D5" s="143" t="s">
        <v>32</v>
      </c>
      <c r="E5" s="144"/>
      <c r="F5" s="145"/>
      <c r="G5" s="143" t="s">
        <v>33</v>
      </c>
      <c r="H5" s="144"/>
      <c r="I5" s="145"/>
      <c r="J5" s="143" t="s">
        <v>102</v>
      </c>
      <c r="K5" s="144"/>
      <c r="L5" s="145"/>
      <c r="N5" s="143" t="s">
        <v>46</v>
      </c>
      <c r="O5" s="144"/>
      <c r="P5" s="145"/>
    </row>
    <row r="6" spans="2:16" x14ac:dyDescent="0.25">
      <c r="D6" s="51" t="s">
        <v>34</v>
      </c>
      <c r="E6" s="52" t="s">
        <v>30</v>
      </c>
      <c r="F6" s="53" t="s">
        <v>31</v>
      </c>
      <c r="G6" s="51" t="s">
        <v>34</v>
      </c>
      <c r="H6" s="52" t="s">
        <v>30</v>
      </c>
      <c r="I6" s="53" t="s">
        <v>31</v>
      </c>
      <c r="J6" s="99" t="s">
        <v>34</v>
      </c>
      <c r="K6" s="100" t="s">
        <v>30</v>
      </c>
      <c r="L6" s="101" t="s">
        <v>31</v>
      </c>
      <c r="N6" s="99" t="s">
        <v>34</v>
      </c>
      <c r="O6" s="100" t="s">
        <v>30</v>
      </c>
      <c r="P6" s="101" t="s">
        <v>31</v>
      </c>
    </row>
    <row r="7" spans="2:16" x14ac:dyDescent="0.25">
      <c r="B7" s="5" t="s">
        <v>35</v>
      </c>
      <c r="D7" s="157">
        <f t="shared" ref="D7:I7" si="0">SUM(D8:D19)</f>
        <v>19303484</v>
      </c>
      <c r="E7" s="41">
        <f t="shared" si="0"/>
        <v>15493604</v>
      </c>
      <c r="F7" s="42">
        <f t="shared" si="0"/>
        <v>3809879</v>
      </c>
      <c r="G7" s="157">
        <f t="shared" si="0"/>
        <v>19271144</v>
      </c>
      <c r="H7" s="41">
        <f t="shared" si="0"/>
        <v>15524460</v>
      </c>
      <c r="I7" s="42">
        <f t="shared" si="0"/>
        <v>3746684</v>
      </c>
      <c r="J7" s="102">
        <f>SUM(D7)</f>
        <v>19303484</v>
      </c>
      <c r="K7" s="103">
        <f>E7</f>
        <v>15493604</v>
      </c>
      <c r="L7" s="104">
        <f>F7</f>
        <v>3809879</v>
      </c>
      <c r="N7" s="102">
        <f>G7</f>
        <v>19271144</v>
      </c>
      <c r="O7" s="103">
        <f>H7</f>
        <v>15524460</v>
      </c>
      <c r="P7" s="104">
        <f>I7</f>
        <v>3746684</v>
      </c>
    </row>
    <row r="8" spans="2:16" x14ac:dyDescent="0.25">
      <c r="B8" s="4" t="s">
        <v>36</v>
      </c>
      <c r="C8" s="95">
        <v>2012</v>
      </c>
      <c r="D8" s="158">
        <v>1809900</v>
      </c>
      <c r="E8" s="43">
        <v>1462900</v>
      </c>
      <c r="F8" s="44">
        <v>347000</v>
      </c>
      <c r="G8" s="158">
        <v>1784900</v>
      </c>
      <c r="H8" s="43">
        <v>1442300</v>
      </c>
      <c r="I8" s="44">
        <v>342600</v>
      </c>
      <c r="J8" s="105">
        <v>1</v>
      </c>
      <c r="K8" s="106">
        <f>K7/J7</f>
        <v>0.80263251960112481</v>
      </c>
      <c r="L8" s="107">
        <f>L7/J7</f>
        <v>0.19736742859475523</v>
      </c>
      <c r="N8" s="105">
        <v>1</v>
      </c>
      <c r="O8" s="106">
        <f>O7/N7</f>
        <v>0.80558061316961771</v>
      </c>
      <c r="P8" s="107">
        <f>P7/N7</f>
        <v>0.19441938683038226</v>
      </c>
    </row>
    <row r="9" spans="2:16" x14ac:dyDescent="0.25">
      <c r="B9" s="4" t="s">
        <v>37</v>
      </c>
      <c r="C9" s="95">
        <v>2012</v>
      </c>
      <c r="D9" s="158">
        <v>1791000</v>
      </c>
      <c r="E9" s="43">
        <v>1461300</v>
      </c>
      <c r="F9" s="44">
        <v>329700</v>
      </c>
      <c r="G9" s="158">
        <v>1761400</v>
      </c>
      <c r="H9" s="43">
        <v>1432000</v>
      </c>
      <c r="I9" s="44">
        <v>329400</v>
      </c>
      <c r="J9" s="3"/>
      <c r="K9" s="3"/>
      <c r="L9" s="3"/>
    </row>
    <row r="10" spans="2:16" x14ac:dyDescent="0.25">
      <c r="B10" s="4" t="s">
        <v>38</v>
      </c>
      <c r="C10" s="95">
        <v>2012</v>
      </c>
      <c r="D10" s="158">
        <v>1606000</v>
      </c>
      <c r="E10" s="43">
        <v>1298900</v>
      </c>
      <c r="F10" s="44">
        <v>307100</v>
      </c>
      <c r="G10" s="158">
        <v>1587000</v>
      </c>
      <c r="H10" s="43">
        <v>1280200</v>
      </c>
      <c r="I10" s="44">
        <v>306800</v>
      </c>
      <c r="J10" s="3"/>
      <c r="K10" s="3"/>
      <c r="L10" s="3"/>
    </row>
    <row r="11" spans="2:16" x14ac:dyDescent="0.25">
      <c r="B11" s="4" t="s">
        <v>39</v>
      </c>
      <c r="C11" s="95">
        <v>2012</v>
      </c>
      <c r="D11" s="158">
        <v>1617400</v>
      </c>
      <c r="E11" s="43">
        <v>1315600</v>
      </c>
      <c r="F11" s="44">
        <v>301800</v>
      </c>
      <c r="G11" s="158">
        <v>1660900</v>
      </c>
      <c r="H11" s="43">
        <v>1352800</v>
      </c>
      <c r="I11" s="44">
        <f>G11-H11</f>
        <v>308100</v>
      </c>
      <c r="J11" s="3"/>
      <c r="K11" s="3"/>
      <c r="L11" s="3"/>
    </row>
    <row r="12" spans="2:16" x14ac:dyDescent="0.25">
      <c r="B12" s="4" t="s">
        <v>40</v>
      </c>
      <c r="C12" s="95">
        <v>2012</v>
      </c>
      <c r="D12" s="158">
        <v>1495200</v>
      </c>
      <c r="E12" s="43">
        <v>1218900</v>
      </c>
      <c r="F12" s="44">
        <f>D12-E12</f>
        <v>276300</v>
      </c>
      <c r="G12" s="158">
        <v>1501400</v>
      </c>
      <c r="H12" s="43">
        <v>1228500</v>
      </c>
      <c r="I12" s="44">
        <v>272900</v>
      </c>
      <c r="J12" s="96"/>
      <c r="K12" s="96"/>
      <c r="L12" s="96"/>
    </row>
    <row r="13" spans="2:16" x14ac:dyDescent="0.25">
      <c r="B13" s="4" t="s">
        <v>41</v>
      </c>
      <c r="C13" s="95">
        <v>2012</v>
      </c>
      <c r="D13" s="158">
        <v>1379400</v>
      </c>
      <c r="E13" s="43">
        <v>1120200</v>
      </c>
      <c r="F13" s="44">
        <f>D13-E13</f>
        <v>259200</v>
      </c>
      <c r="G13" s="158">
        <v>1437100</v>
      </c>
      <c r="H13" s="43">
        <v>1184800</v>
      </c>
      <c r="I13" s="44">
        <f>G13-H13</f>
        <v>252300</v>
      </c>
      <c r="J13" s="96"/>
      <c r="K13" s="96"/>
      <c r="L13" s="96"/>
    </row>
    <row r="14" spans="2:16" x14ac:dyDescent="0.25">
      <c r="B14" s="4" t="s">
        <v>42</v>
      </c>
      <c r="C14" s="95">
        <v>2012</v>
      </c>
      <c r="D14" s="158">
        <v>1577500</v>
      </c>
      <c r="E14" s="43">
        <v>1284200</v>
      </c>
      <c r="F14" s="44">
        <f>D14-E14</f>
        <v>293300</v>
      </c>
      <c r="G14" s="158">
        <v>1531300</v>
      </c>
      <c r="H14" s="43">
        <v>1258800</v>
      </c>
      <c r="I14" s="44">
        <f>G14-H14</f>
        <v>272500</v>
      </c>
      <c r="J14" s="54"/>
      <c r="K14" s="54"/>
      <c r="L14" s="54"/>
    </row>
    <row r="15" spans="2:16" x14ac:dyDescent="0.25">
      <c r="B15" s="4" t="s">
        <v>43</v>
      </c>
      <c r="C15" s="95">
        <v>2012</v>
      </c>
      <c r="D15" s="158">
        <v>1607200</v>
      </c>
      <c r="E15" s="43">
        <v>1281900</v>
      </c>
      <c r="F15" s="44">
        <v>325300</v>
      </c>
      <c r="G15" s="158">
        <v>1570900</v>
      </c>
      <c r="H15" s="43">
        <v>1269100</v>
      </c>
      <c r="I15" s="44">
        <v>301800</v>
      </c>
      <c r="J15" s="3"/>
      <c r="K15" s="3"/>
      <c r="L15" s="3"/>
    </row>
    <row r="16" spans="2:16" x14ac:dyDescent="0.25">
      <c r="B16" s="4" t="s">
        <v>44</v>
      </c>
      <c r="C16" s="95">
        <v>2012</v>
      </c>
      <c r="D16" s="158">
        <v>1624412</v>
      </c>
      <c r="E16" s="43">
        <v>1276038</v>
      </c>
      <c r="F16" s="44">
        <v>348373</v>
      </c>
      <c r="G16" s="158">
        <v>1647562</v>
      </c>
      <c r="H16" s="43">
        <v>1305151</v>
      </c>
      <c r="I16" s="44">
        <v>342411</v>
      </c>
      <c r="J16" s="3"/>
      <c r="K16" s="3"/>
      <c r="L16" s="3"/>
    </row>
    <row r="17" spans="2:16" x14ac:dyDescent="0.25">
      <c r="B17" s="4" t="s">
        <v>45</v>
      </c>
      <c r="C17" s="95">
        <v>2012</v>
      </c>
      <c r="D17" s="158">
        <v>1838572</v>
      </c>
      <c r="E17" s="43">
        <v>1399966</v>
      </c>
      <c r="F17" s="44">
        <v>438606</v>
      </c>
      <c r="G17" s="43">
        <v>1880582</v>
      </c>
      <c r="H17" s="43">
        <v>1455809</v>
      </c>
      <c r="I17" s="44">
        <v>424773</v>
      </c>
      <c r="J17" s="3"/>
      <c r="K17" s="3"/>
      <c r="L17" s="3"/>
    </row>
    <row r="18" spans="2:16" x14ac:dyDescent="0.25">
      <c r="B18" s="4" t="s">
        <v>29</v>
      </c>
      <c r="C18" s="95">
        <v>2012</v>
      </c>
      <c r="D18" s="158">
        <v>1567100</v>
      </c>
      <c r="E18" s="43">
        <v>1213100</v>
      </c>
      <c r="F18" s="44">
        <v>354000</v>
      </c>
      <c r="G18" s="158">
        <v>1608700</v>
      </c>
      <c r="H18" s="43">
        <v>1261500</v>
      </c>
      <c r="I18" s="44">
        <v>347200</v>
      </c>
      <c r="J18" s="3"/>
      <c r="K18" s="3"/>
      <c r="L18" s="3"/>
    </row>
    <row r="19" spans="2:16" x14ac:dyDescent="0.25">
      <c r="B19" s="4" t="s">
        <v>28</v>
      </c>
      <c r="C19" s="95">
        <v>2012</v>
      </c>
      <c r="D19" s="158">
        <v>1389800</v>
      </c>
      <c r="E19" s="43">
        <v>1160600</v>
      </c>
      <c r="F19" s="44">
        <v>229200</v>
      </c>
      <c r="G19" s="158">
        <v>1299400</v>
      </c>
      <c r="H19" s="43">
        <v>1053500</v>
      </c>
      <c r="I19" s="44">
        <v>245900</v>
      </c>
      <c r="J19" s="3"/>
      <c r="K19" s="3"/>
      <c r="L19" s="3"/>
    </row>
    <row r="20" spans="2:16" x14ac:dyDescent="0.25">
      <c r="B20" s="5" t="s">
        <v>35</v>
      </c>
      <c r="D20" s="157">
        <f t="shared" ref="D20:I20" si="1">SUM(D21:D32)</f>
        <v>18505100</v>
      </c>
      <c r="E20" s="41">
        <f t="shared" si="1"/>
        <v>14472400</v>
      </c>
      <c r="F20" s="42">
        <f t="shared" si="1"/>
        <v>4032700</v>
      </c>
      <c r="G20" s="157">
        <f t="shared" si="1"/>
        <v>18418900</v>
      </c>
      <c r="H20" s="41">
        <f t="shared" si="1"/>
        <v>14485300</v>
      </c>
      <c r="I20" s="42">
        <f t="shared" si="1"/>
        <v>3933600</v>
      </c>
      <c r="J20" s="143" t="s">
        <v>100</v>
      </c>
      <c r="K20" s="144"/>
      <c r="L20" s="145"/>
      <c r="N20" s="143" t="s">
        <v>47</v>
      </c>
      <c r="O20" s="144"/>
      <c r="P20" s="145"/>
    </row>
    <row r="21" spans="2:16" x14ac:dyDescent="0.25">
      <c r="B21" s="4" t="s">
        <v>36</v>
      </c>
      <c r="C21" s="95">
        <v>2011</v>
      </c>
      <c r="D21" s="158">
        <v>1689600</v>
      </c>
      <c r="E21" s="43">
        <v>1368900</v>
      </c>
      <c r="F21" s="44">
        <v>320700</v>
      </c>
      <c r="G21" s="158">
        <v>1692000</v>
      </c>
      <c r="H21" s="43">
        <v>1364200</v>
      </c>
      <c r="I21" s="44">
        <v>327800</v>
      </c>
      <c r="J21" s="51" t="s">
        <v>34</v>
      </c>
      <c r="K21" s="52" t="s">
        <v>30</v>
      </c>
      <c r="L21" s="53" t="s">
        <v>31</v>
      </c>
      <c r="N21" s="51" t="s">
        <v>34</v>
      </c>
      <c r="O21" s="52" t="s">
        <v>30</v>
      </c>
      <c r="P21" s="53" t="s">
        <v>31</v>
      </c>
    </row>
    <row r="22" spans="2:16" x14ac:dyDescent="0.25">
      <c r="B22" s="4" t="s">
        <v>37</v>
      </c>
      <c r="C22" s="95">
        <v>2011</v>
      </c>
      <c r="D22" s="158">
        <v>1656000</v>
      </c>
      <c r="E22" s="43">
        <v>1343700</v>
      </c>
      <c r="F22" s="44">
        <v>312300</v>
      </c>
      <c r="G22" s="158">
        <v>1695000</v>
      </c>
      <c r="H22" s="43">
        <v>1374100</v>
      </c>
      <c r="I22" s="44">
        <v>320900</v>
      </c>
      <c r="J22" s="48">
        <f>D20</f>
        <v>18505100</v>
      </c>
      <c r="K22" s="49">
        <f>E20</f>
        <v>14472400</v>
      </c>
      <c r="L22" s="50">
        <f>F20</f>
        <v>4032700</v>
      </c>
      <c r="N22" s="48">
        <f>G20</f>
        <v>18418900</v>
      </c>
      <c r="O22" s="49">
        <f>H20</f>
        <v>14485300</v>
      </c>
      <c r="P22" s="50">
        <f>I20</f>
        <v>3933600</v>
      </c>
    </row>
    <row r="23" spans="2:16" x14ac:dyDescent="0.25">
      <c r="B23" s="4" t="s">
        <v>38</v>
      </c>
      <c r="C23" s="95">
        <v>2011</v>
      </c>
      <c r="D23" s="158">
        <v>1524822</v>
      </c>
      <c r="E23" s="43">
        <v>1220779</v>
      </c>
      <c r="F23" s="44">
        <v>304043</v>
      </c>
      <c r="G23" s="158">
        <v>1570211</v>
      </c>
      <c r="H23" s="43">
        <v>1261809</v>
      </c>
      <c r="I23" s="44">
        <v>308402</v>
      </c>
      <c r="J23" s="54">
        <v>1</v>
      </c>
      <c r="K23" s="54">
        <f>K22/J22</f>
        <v>0.7820762924815321</v>
      </c>
      <c r="L23" s="54">
        <f>L22/J22</f>
        <v>0.21792370751846787</v>
      </c>
      <c r="N23" s="54">
        <v>1</v>
      </c>
      <c r="O23" s="54">
        <f>O22/N22</f>
        <v>0.78643675789542267</v>
      </c>
      <c r="P23" s="54">
        <f>P22/N22</f>
        <v>0.21356324210457736</v>
      </c>
    </row>
    <row r="24" spans="2:16" x14ac:dyDescent="0.25">
      <c r="B24" s="4" t="s">
        <v>39</v>
      </c>
      <c r="C24" s="95">
        <v>2011</v>
      </c>
      <c r="D24" s="158">
        <v>1646086</v>
      </c>
      <c r="E24" s="43">
        <v>1319502</v>
      </c>
      <c r="F24" s="44">
        <v>326584</v>
      </c>
      <c r="G24" s="158">
        <v>1602052</v>
      </c>
      <c r="H24" s="43">
        <v>1275034</v>
      </c>
      <c r="I24" s="44">
        <v>327018</v>
      </c>
    </row>
    <row r="25" spans="2:16" x14ac:dyDescent="0.25">
      <c r="B25" s="4" t="s">
        <v>40</v>
      </c>
      <c r="C25" s="95">
        <v>2011</v>
      </c>
      <c r="D25" s="158">
        <v>1352692</v>
      </c>
      <c r="E25" s="43">
        <v>1069519</v>
      </c>
      <c r="F25" s="44">
        <v>283173</v>
      </c>
      <c r="G25" s="158">
        <v>1393000</v>
      </c>
      <c r="H25" s="43">
        <v>1116800</v>
      </c>
      <c r="I25" s="44">
        <v>276200</v>
      </c>
    </row>
    <row r="26" spans="2:16" x14ac:dyDescent="0.25">
      <c r="B26" s="4" t="s">
        <v>41</v>
      </c>
      <c r="C26" s="95">
        <v>2011</v>
      </c>
      <c r="D26" s="158">
        <v>1275300</v>
      </c>
      <c r="E26" s="43">
        <v>1011800</v>
      </c>
      <c r="F26" s="44">
        <v>263500</v>
      </c>
      <c r="G26" s="158">
        <v>1306100</v>
      </c>
      <c r="H26" s="43">
        <v>1050400</v>
      </c>
      <c r="I26" s="44">
        <v>255700</v>
      </c>
    </row>
    <row r="27" spans="2:16" x14ac:dyDescent="0.25">
      <c r="B27" s="4" t="s">
        <v>42</v>
      </c>
      <c r="C27" s="95">
        <v>2011</v>
      </c>
      <c r="D27" s="158">
        <v>1435900</v>
      </c>
      <c r="E27" s="43">
        <v>1109200</v>
      </c>
      <c r="F27" s="44">
        <v>326700</v>
      </c>
      <c r="G27" s="158">
        <v>1390837</v>
      </c>
      <c r="H27" s="43">
        <v>1094657</v>
      </c>
      <c r="I27" s="44">
        <v>296180</v>
      </c>
    </row>
    <row r="28" spans="2:16" x14ac:dyDescent="0.25">
      <c r="B28" s="4" t="s">
        <v>43</v>
      </c>
      <c r="C28" s="95">
        <v>2011</v>
      </c>
      <c r="D28" s="158">
        <v>1382800</v>
      </c>
      <c r="E28" s="43">
        <v>1042900</v>
      </c>
      <c r="F28" s="44">
        <v>339900</v>
      </c>
      <c r="G28" s="158">
        <v>1348900</v>
      </c>
      <c r="H28" s="43">
        <v>1040900</v>
      </c>
      <c r="I28" s="44">
        <v>308000</v>
      </c>
      <c r="J28" s="143" t="s">
        <v>99</v>
      </c>
      <c r="K28" s="144"/>
      <c r="L28" s="145"/>
    </row>
    <row r="29" spans="2:16" x14ac:dyDescent="0.25">
      <c r="B29" s="4" t="s">
        <v>44</v>
      </c>
      <c r="C29" s="95">
        <v>2011</v>
      </c>
      <c r="D29" s="158">
        <v>1552000</v>
      </c>
      <c r="E29" s="43">
        <v>1142300</v>
      </c>
      <c r="F29" s="44">
        <v>409700</v>
      </c>
      <c r="G29" s="158">
        <v>1535300</v>
      </c>
      <c r="H29" s="43">
        <v>1156600</v>
      </c>
      <c r="I29" s="44">
        <v>378700</v>
      </c>
      <c r="J29" s="51" t="s">
        <v>98</v>
      </c>
      <c r="K29" s="51" t="s">
        <v>4</v>
      </c>
      <c r="L29" s="51" t="s">
        <v>88</v>
      </c>
    </row>
    <row r="30" spans="2:16" x14ac:dyDescent="0.25">
      <c r="B30" s="4" t="s">
        <v>45</v>
      </c>
      <c r="C30" s="95">
        <v>2011</v>
      </c>
      <c r="D30" s="158">
        <v>1828500</v>
      </c>
      <c r="E30" s="43">
        <v>1347600</v>
      </c>
      <c r="F30" s="44">
        <v>480900</v>
      </c>
      <c r="G30" s="158">
        <v>1827300</v>
      </c>
      <c r="H30" s="43">
        <v>1383400</v>
      </c>
      <c r="I30" s="44">
        <v>443900</v>
      </c>
      <c r="J30" s="90">
        <v>80092840</v>
      </c>
      <c r="K30" s="90">
        <f>G20</f>
        <v>18418900</v>
      </c>
      <c r="L30" s="91">
        <f>K30/J30</f>
        <v>0.22996937054548197</v>
      </c>
    </row>
    <row r="31" spans="2:16" x14ac:dyDescent="0.25">
      <c r="B31" s="4" t="s">
        <v>29</v>
      </c>
      <c r="C31" s="95">
        <v>2011</v>
      </c>
      <c r="D31" s="158">
        <v>1267000</v>
      </c>
      <c r="E31" s="43">
        <v>967200</v>
      </c>
      <c r="F31" s="44">
        <v>299800</v>
      </c>
      <c r="G31" s="158">
        <v>1260300</v>
      </c>
      <c r="H31" s="43">
        <v>969300</v>
      </c>
      <c r="I31" s="44">
        <v>291000</v>
      </c>
    </row>
    <row r="32" spans="2:16" x14ac:dyDescent="0.25">
      <c r="B32" s="4" t="s">
        <v>28</v>
      </c>
      <c r="C32" s="95">
        <v>2011</v>
      </c>
      <c r="D32" s="45">
        <v>1894400</v>
      </c>
      <c r="E32" s="46">
        <v>1529000</v>
      </c>
      <c r="F32" s="47">
        <v>365400</v>
      </c>
      <c r="G32" s="45">
        <v>1797900</v>
      </c>
      <c r="H32" s="46">
        <v>1398100</v>
      </c>
      <c r="I32" s="47">
        <v>399800</v>
      </c>
    </row>
    <row r="34" spans="2:11" x14ac:dyDescent="0.25">
      <c r="B34" s="92" t="s">
        <v>103</v>
      </c>
      <c r="D34" s="3"/>
      <c r="E34" s="3"/>
      <c r="F34" s="3"/>
      <c r="G34" s="3"/>
      <c r="H34" s="3"/>
      <c r="I34" s="3"/>
      <c r="J34" s="92" t="s">
        <v>103</v>
      </c>
      <c r="K34" s="3"/>
    </row>
    <row r="35" spans="2:11" x14ac:dyDescent="0.25">
      <c r="D35" s="3"/>
      <c r="E35" s="3"/>
      <c r="F35" s="3"/>
      <c r="G35" s="3"/>
      <c r="H35" s="3"/>
      <c r="I35" s="3"/>
    </row>
    <row r="36" spans="2:11" x14ac:dyDescent="0.25">
      <c r="D36" s="3"/>
      <c r="E36" s="3"/>
      <c r="F36" s="3"/>
      <c r="G36" s="3"/>
      <c r="H36" s="3"/>
      <c r="I36" s="3"/>
    </row>
    <row r="58" spans="2:10" x14ac:dyDescent="0.25">
      <c r="B58" s="92" t="s">
        <v>104</v>
      </c>
      <c r="J58" s="92" t="s">
        <v>104</v>
      </c>
    </row>
  </sheetData>
  <mergeCells count="7">
    <mergeCell ref="J28:L28"/>
    <mergeCell ref="D5:F5"/>
    <mergeCell ref="G5:I5"/>
    <mergeCell ref="J5:L5"/>
    <mergeCell ref="N5:P5"/>
    <mergeCell ref="J20:L20"/>
    <mergeCell ref="N20:P20"/>
  </mergeCells>
  <pageMargins left="0.7" right="0.7" top="0.75" bottom="0.75" header="0.3" footer="0.3"/>
  <pageSetup paperSize="9" scale="93" orientation="landscape" horizontalDpi="300" verticalDpi="300" r:id="rId1"/>
  <rowBreaks count="2" manualBreakCount="2">
    <brk id="32" max="16" man="1"/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D30"/>
  <sheetViews>
    <sheetView topLeftCell="A7" zoomScaleNormal="100" workbookViewId="0">
      <selection activeCell="D28" sqref="D25:D28"/>
    </sheetView>
  </sheetViews>
  <sheetFormatPr defaultColWidth="11.42578125" defaultRowHeight="12.75" x14ac:dyDescent="0.2"/>
  <cols>
    <col min="1" max="1" width="4.140625" style="111" customWidth="1"/>
    <col min="2" max="2" width="4.42578125" style="111" customWidth="1"/>
    <col min="3" max="3" width="45.42578125" style="111" customWidth="1"/>
    <col min="4" max="4" width="21" style="111" customWidth="1"/>
    <col min="5" max="255" width="11.42578125" style="111"/>
    <col min="256" max="256" width="4.140625" style="111" customWidth="1"/>
    <col min="257" max="257" width="4.42578125" style="111" customWidth="1"/>
    <col min="258" max="258" width="45.42578125" style="111" customWidth="1"/>
    <col min="259" max="259" width="21" style="111" customWidth="1"/>
    <col min="260" max="260" width="8" style="111" customWidth="1"/>
    <col min="261" max="511" width="11.42578125" style="111"/>
    <col min="512" max="512" width="4.140625" style="111" customWidth="1"/>
    <col min="513" max="513" width="4.42578125" style="111" customWidth="1"/>
    <col min="514" max="514" width="45.42578125" style="111" customWidth="1"/>
    <col min="515" max="515" width="21" style="111" customWidth="1"/>
    <col min="516" max="516" width="8" style="111" customWidth="1"/>
    <col min="517" max="767" width="11.42578125" style="111"/>
    <col min="768" max="768" width="4.140625" style="111" customWidth="1"/>
    <col min="769" max="769" width="4.42578125" style="111" customWidth="1"/>
    <col min="770" max="770" width="45.42578125" style="111" customWidth="1"/>
    <col min="771" max="771" width="21" style="111" customWidth="1"/>
    <col min="772" max="772" width="8" style="111" customWidth="1"/>
    <col min="773" max="1023" width="11.42578125" style="111"/>
    <col min="1024" max="1024" width="4.140625" style="111" customWidth="1"/>
    <col min="1025" max="1025" width="4.42578125" style="111" customWidth="1"/>
    <col min="1026" max="1026" width="45.42578125" style="111" customWidth="1"/>
    <col min="1027" max="1027" width="21" style="111" customWidth="1"/>
    <col min="1028" max="1028" width="8" style="111" customWidth="1"/>
    <col min="1029" max="1279" width="11.42578125" style="111"/>
    <col min="1280" max="1280" width="4.140625" style="111" customWidth="1"/>
    <col min="1281" max="1281" width="4.42578125" style="111" customWidth="1"/>
    <col min="1282" max="1282" width="45.42578125" style="111" customWidth="1"/>
    <col min="1283" max="1283" width="21" style="111" customWidth="1"/>
    <col min="1284" max="1284" width="8" style="111" customWidth="1"/>
    <col min="1285" max="1535" width="11.42578125" style="111"/>
    <col min="1536" max="1536" width="4.140625" style="111" customWidth="1"/>
    <col min="1537" max="1537" width="4.42578125" style="111" customWidth="1"/>
    <col min="1538" max="1538" width="45.42578125" style="111" customWidth="1"/>
    <col min="1539" max="1539" width="21" style="111" customWidth="1"/>
    <col min="1540" max="1540" width="8" style="111" customWidth="1"/>
    <col min="1541" max="1791" width="11.42578125" style="111"/>
    <col min="1792" max="1792" width="4.140625" style="111" customWidth="1"/>
    <col min="1793" max="1793" width="4.42578125" style="111" customWidth="1"/>
    <col min="1794" max="1794" width="45.42578125" style="111" customWidth="1"/>
    <col min="1795" max="1795" width="21" style="111" customWidth="1"/>
    <col min="1796" max="1796" width="8" style="111" customWidth="1"/>
    <col min="1797" max="2047" width="11.42578125" style="111"/>
    <col min="2048" max="2048" width="4.140625" style="111" customWidth="1"/>
    <col min="2049" max="2049" width="4.42578125" style="111" customWidth="1"/>
    <col min="2050" max="2050" width="45.42578125" style="111" customWidth="1"/>
    <col min="2051" max="2051" width="21" style="111" customWidth="1"/>
    <col min="2052" max="2052" width="8" style="111" customWidth="1"/>
    <col min="2053" max="2303" width="11.42578125" style="111"/>
    <col min="2304" max="2304" width="4.140625" style="111" customWidth="1"/>
    <col min="2305" max="2305" width="4.42578125" style="111" customWidth="1"/>
    <col min="2306" max="2306" width="45.42578125" style="111" customWidth="1"/>
    <col min="2307" max="2307" width="21" style="111" customWidth="1"/>
    <col min="2308" max="2308" width="8" style="111" customWidth="1"/>
    <col min="2309" max="2559" width="11.42578125" style="111"/>
    <col min="2560" max="2560" width="4.140625" style="111" customWidth="1"/>
    <col min="2561" max="2561" width="4.42578125" style="111" customWidth="1"/>
    <col min="2562" max="2562" width="45.42578125" style="111" customWidth="1"/>
    <col min="2563" max="2563" width="21" style="111" customWidth="1"/>
    <col min="2564" max="2564" width="8" style="111" customWidth="1"/>
    <col min="2565" max="2815" width="11.42578125" style="111"/>
    <col min="2816" max="2816" width="4.140625" style="111" customWidth="1"/>
    <col min="2817" max="2817" width="4.42578125" style="111" customWidth="1"/>
    <col min="2818" max="2818" width="45.42578125" style="111" customWidth="1"/>
    <col min="2819" max="2819" width="21" style="111" customWidth="1"/>
    <col min="2820" max="2820" width="8" style="111" customWidth="1"/>
    <col min="2821" max="3071" width="11.42578125" style="111"/>
    <col min="3072" max="3072" width="4.140625" style="111" customWidth="1"/>
    <col min="3073" max="3073" width="4.42578125" style="111" customWidth="1"/>
    <col min="3074" max="3074" width="45.42578125" style="111" customWidth="1"/>
    <col min="3075" max="3075" width="21" style="111" customWidth="1"/>
    <col min="3076" max="3076" width="8" style="111" customWidth="1"/>
    <col min="3077" max="3327" width="11.42578125" style="111"/>
    <col min="3328" max="3328" width="4.140625" style="111" customWidth="1"/>
    <col min="3329" max="3329" width="4.42578125" style="111" customWidth="1"/>
    <col min="3330" max="3330" width="45.42578125" style="111" customWidth="1"/>
    <col min="3331" max="3331" width="21" style="111" customWidth="1"/>
    <col min="3332" max="3332" width="8" style="111" customWidth="1"/>
    <col min="3333" max="3583" width="11.42578125" style="111"/>
    <col min="3584" max="3584" width="4.140625" style="111" customWidth="1"/>
    <col min="3585" max="3585" width="4.42578125" style="111" customWidth="1"/>
    <col min="3586" max="3586" width="45.42578125" style="111" customWidth="1"/>
    <col min="3587" max="3587" width="21" style="111" customWidth="1"/>
    <col min="3588" max="3588" width="8" style="111" customWidth="1"/>
    <col min="3589" max="3839" width="11.42578125" style="111"/>
    <col min="3840" max="3840" width="4.140625" style="111" customWidth="1"/>
    <col min="3841" max="3841" width="4.42578125" style="111" customWidth="1"/>
    <col min="3842" max="3842" width="45.42578125" style="111" customWidth="1"/>
    <col min="3843" max="3843" width="21" style="111" customWidth="1"/>
    <col min="3844" max="3844" width="8" style="111" customWidth="1"/>
    <col min="3845" max="4095" width="11.42578125" style="111"/>
    <col min="4096" max="4096" width="4.140625" style="111" customWidth="1"/>
    <col min="4097" max="4097" width="4.42578125" style="111" customWidth="1"/>
    <col min="4098" max="4098" width="45.42578125" style="111" customWidth="1"/>
    <col min="4099" max="4099" width="21" style="111" customWidth="1"/>
    <col min="4100" max="4100" width="8" style="111" customWidth="1"/>
    <col min="4101" max="4351" width="11.42578125" style="111"/>
    <col min="4352" max="4352" width="4.140625" style="111" customWidth="1"/>
    <col min="4353" max="4353" width="4.42578125" style="111" customWidth="1"/>
    <col min="4354" max="4354" width="45.42578125" style="111" customWidth="1"/>
    <col min="4355" max="4355" width="21" style="111" customWidth="1"/>
    <col min="4356" max="4356" width="8" style="111" customWidth="1"/>
    <col min="4357" max="4607" width="11.42578125" style="111"/>
    <col min="4608" max="4608" width="4.140625" style="111" customWidth="1"/>
    <col min="4609" max="4609" width="4.42578125" style="111" customWidth="1"/>
    <col min="4610" max="4610" width="45.42578125" style="111" customWidth="1"/>
    <col min="4611" max="4611" width="21" style="111" customWidth="1"/>
    <col min="4612" max="4612" width="8" style="111" customWidth="1"/>
    <col min="4613" max="4863" width="11.42578125" style="111"/>
    <col min="4864" max="4864" width="4.140625" style="111" customWidth="1"/>
    <col min="4865" max="4865" width="4.42578125" style="111" customWidth="1"/>
    <col min="4866" max="4866" width="45.42578125" style="111" customWidth="1"/>
    <col min="4867" max="4867" width="21" style="111" customWidth="1"/>
    <col min="4868" max="4868" width="8" style="111" customWidth="1"/>
    <col min="4869" max="5119" width="11.42578125" style="111"/>
    <col min="5120" max="5120" width="4.140625" style="111" customWidth="1"/>
    <col min="5121" max="5121" width="4.42578125" style="111" customWidth="1"/>
    <col min="5122" max="5122" width="45.42578125" style="111" customWidth="1"/>
    <col min="5123" max="5123" width="21" style="111" customWidth="1"/>
    <col min="5124" max="5124" width="8" style="111" customWidth="1"/>
    <col min="5125" max="5375" width="11.42578125" style="111"/>
    <col min="5376" max="5376" width="4.140625" style="111" customWidth="1"/>
    <col min="5377" max="5377" width="4.42578125" style="111" customWidth="1"/>
    <col min="5378" max="5378" width="45.42578125" style="111" customWidth="1"/>
    <col min="5379" max="5379" width="21" style="111" customWidth="1"/>
    <col min="5380" max="5380" width="8" style="111" customWidth="1"/>
    <col min="5381" max="5631" width="11.42578125" style="111"/>
    <col min="5632" max="5632" width="4.140625" style="111" customWidth="1"/>
    <col min="5633" max="5633" width="4.42578125" style="111" customWidth="1"/>
    <col min="5634" max="5634" width="45.42578125" style="111" customWidth="1"/>
    <col min="5635" max="5635" width="21" style="111" customWidth="1"/>
    <col min="5636" max="5636" width="8" style="111" customWidth="1"/>
    <col min="5637" max="5887" width="11.42578125" style="111"/>
    <col min="5888" max="5888" width="4.140625" style="111" customWidth="1"/>
    <col min="5889" max="5889" width="4.42578125" style="111" customWidth="1"/>
    <col min="5890" max="5890" width="45.42578125" style="111" customWidth="1"/>
    <col min="5891" max="5891" width="21" style="111" customWidth="1"/>
    <col min="5892" max="5892" width="8" style="111" customWidth="1"/>
    <col min="5893" max="6143" width="11.42578125" style="111"/>
    <col min="6144" max="6144" width="4.140625" style="111" customWidth="1"/>
    <col min="6145" max="6145" width="4.42578125" style="111" customWidth="1"/>
    <col min="6146" max="6146" width="45.42578125" style="111" customWidth="1"/>
    <col min="6147" max="6147" width="21" style="111" customWidth="1"/>
    <col min="6148" max="6148" width="8" style="111" customWidth="1"/>
    <col min="6149" max="6399" width="11.42578125" style="111"/>
    <col min="6400" max="6400" width="4.140625" style="111" customWidth="1"/>
    <col min="6401" max="6401" width="4.42578125" style="111" customWidth="1"/>
    <col min="6402" max="6402" width="45.42578125" style="111" customWidth="1"/>
    <col min="6403" max="6403" width="21" style="111" customWidth="1"/>
    <col min="6404" max="6404" width="8" style="111" customWidth="1"/>
    <col min="6405" max="6655" width="11.42578125" style="111"/>
    <col min="6656" max="6656" width="4.140625" style="111" customWidth="1"/>
    <col min="6657" max="6657" width="4.42578125" style="111" customWidth="1"/>
    <col min="6658" max="6658" width="45.42578125" style="111" customWidth="1"/>
    <col min="6659" max="6659" width="21" style="111" customWidth="1"/>
    <col min="6660" max="6660" width="8" style="111" customWidth="1"/>
    <col min="6661" max="6911" width="11.42578125" style="111"/>
    <col min="6912" max="6912" width="4.140625" style="111" customWidth="1"/>
    <col min="6913" max="6913" width="4.42578125" style="111" customWidth="1"/>
    <col min="6914" max="6914" width="45.42578125" style="111" customWidth="1"/>
    <col min="6915" max="6915" width="21" style="111" customWidth="1"/>
    <col min="6916" max="6916" width="8" style="111" customWidth="1"/>
    <col min="6917" max="7167" width="11.42578125" style="111"/>
    <col min="7168" max="7168" width="4.140625" style="111" customWidth="1"/>
    <col min="7169" max="7169" width="4.42578125" style="111" customWidth="1"/>
    <col min="7170" max="7170" width="45.42578125" style="111" customWidth="1"/>
    <col min="7171" max="7171" width="21" style="111" customWidth="1"/>
    <col min="7172" max="7172" width="8" style="111" customWidth="1"/>
    <col min="7173" max="7423" width="11.42578125" style="111"/>
    <col min="7424" max="7424" width="4.140625" style="111" customWidth="1"/>
    <col min="7425" max="7425" width="4.42578125" style="111" customWidth="1"/>
    <col min="7426" max="7426" width="45.42578125" style="111" customWidth="1"/>
    <col min="7427" max="7427" width="21" style="111" customWidth="1"/>
    <col min="7428" max="7428" width="8" style="111" customWidth="1"/>
    <col min="7429" max="7679" width="11.42578125" style="111"/>
    <col min="7680" max="7680" width="4.140625" style="111" customWidth="1"/>
    <col min="7681" max="7681" width="4.42578125" style="111" customWidth="1"/>
    <col min="7682" max="7682" width="45.42578125" style="111" customWidth="1"/>
    <col min="7683" max="7683" width="21" style="111" customWidth="1"/>
    <col min="7684" max="7684" width="8" style="111" customWidth="1"/>
    <col min="7685" max="7935" width="11.42578125" style="111"/>
    <col min="7936" max="7936" width="4.140625" style="111" customWidth="1"/>
    <col min="7937" max="7937" width="4.42578125" style="111" customWidth="1"/>
    <col min="7938" max="7938" width="45.42578125" style="111" customWidth="1"/>
    <col min="7939" max="7939" width="21" style="111" customWidth="1"/>
    <col min="7940" max="7940" width="8" style="111" customWidth="1"/>
    <col min="7941" max="8191" width="11.42578125" style="111"/>
    <col min="8192" max="8192" width="4.140625" style="111" customWidth="1"/>
    <col min="8193" max="8193" width="4.42578125" style="111" customWidth="1"/>
    <col min="8194" max="8194" width="45.42578125" style="111" customWidth="1"/>
    <col min="8195" max="8195" width="21" style="111" customWidth="1"/>
    <col min="8196" max="8196" width="8" style="111" customWidth="1"/>
    <col min="8197" max="8447" width="11.42578125" style="111"/>
    <col min="8448" max="8448" width="4.140625" style="111" customWidth="1"/>
    <col min="8449" max="8449" width="4.42578125" style="111" customWidth="1"/>
    <col min="8450" max="8450" width="45.42578125" style="111" customWidth="1"/>
    <col min="8451" max="8451" width="21" style="111" customWidth="1"/>
    <col min="8452" max="8452" width="8" style="111" customWidth="1"/>
    <col min="8453" max="8703" width="11.42578125" style="111"/>
    <col min="8704" max="8704" width="4.140625" style="111" customWidth="1"/>
    <col min="8705" max="8705" width="4.42578125" style="111" customWidth="1"/>
    <col min="8706" max="8706" width="45.42578125" style="111" customWidth="1"/>
    <col min="8707" max="8707" width="21" style="111" customWidth="1"/>
    <col min="8708" max="8708" width="8" style="111" customWidth="1"/>
    <col min="8709" max="8959" width="11.42578125" style="111"/>
    <col min="8960" max="8960" width="4.140625" style="111" customWidth="1"/>
    <col min="8961" max="8961" width="4.42578125" style="111" customWidth="1"/>
    <col min="8962" max="8962" width="45.42578125" style="111" customWidth="1"/>
    <col min="8963" max="8963" width="21" style="111" customWidth="1"/>
    <col min="8964" max="8964" width="8" style="111" customWidth="1"/>
    <col min="8965" max="9215" width="11.42578125" style="111"/>
    <col min="9216" max="9216" width="4.140625" style="111" customWidth="1"/>
    <col min="9217" max="9217" width="4.42578125" style="111" customWidth="1"/>
    <col min="9218" max="9218" width="45.42578125" style="111" customWidth="1"/>
    <col min="9219" max="9219" width="21" style="111" customWidth="1"/>
    <col min="9220" max="9220" width="8" style="111" customWidth="1"/>
    <col min="9221" max="9471" width="11.42578125" style="111"/>
    <col min="9472" max="9472" width="4.140625" style="111" customWidth="1"/>
    <col min="9473" max="9473" width="4.42578125" style="111" customWidth="1"/>
    <col min="9474" max="9474" width="45.42578125" style="111" customWidth="1"/>
    <col min="9475" max="9475" width="21" style="111" customWidth="1"/>
    <col min="9476" max="9476" width="8" style="111" customWidth="1"/>
    <col min="9477" max="9727" width="11.42578125" style="111"/>
    <col min="9728" max="9728" width="4.140625" style="111" customWidth="1"/>
    <col min="9729" max="9729" width="4.42578125" style="111" customWidth="1"/>
    <col min="9730" max="9730" width="45.42578125" style="111" customWidth="1"/>
    <col min="9731" max="9731" width="21" style="111" customWidth="1"/>
    <col min="9732" max="9732" width="8" style="111" customWidth="1"/>
    <col min="9733" max="9983" width="11.42578125" style="111"/>
    <col min="9984" max="9984" width="4.140625" style="111" customWidth="1"/>
    <col min="9985" max="9985" width="4.42578125" style="111" customWidth="1"/>
    <col min="9986" max="9986" width="45.42578125" style="111" customWidth="1"/>
    <col min="9987" max="9987" width="21" style="111" customWidth="1"/>
    <col min="9988" max="9988" width="8" style="111" customWidth="1"/>
    <col min="9989" max="10239" width="11.42578125" style="111"/>
    <col min="10240" max="10240" width="4.140625" style="111" customWidth="1"/>
    <col min="10241" max="10241" width="4.42578125" style="111" customWidth="1"/>
    <col min="10242" max="10242" width="45.42578125" style="111" customWidth="1"/>
    <col min="10243" max="10243" width="21" style="111" customWidth="1"/>
    <col min="10244" max="10244" width="8" style="111" customWidth="1"/>
    <col min="10245" max="10495" width="11.42578125" style="111"/>
    <col min="10496" max="10496" width="4.140625" style="111" customWidth="1"/>
    <col min="10497" max="10497" width="4.42578125" style="111" customWidth="1"/>
    <col min="10498" max="10498" width="45.42578125" style="111" customWidth="1"/>
    <col min="10499" max="10499" width="21" style="111" customWidth="1"/>
    <col min="10500" max="10500" width="8" style="111" customWidth="1"/>
    <col min="10501" max="10751" width="11.42578125" style="111"/>
    <col min="10752" max="10752" width="4.140625" style="111" customWidth="1"/>
    <col min="10753" max="10753" width="4.42578125" style="111" customWidth="1"/>
    <col min="10754" max="10754" width="45.42578125" style="111" customWidth="1"/>
    <col min="10755" max="10755" width="21" style="111" customWidth="1"/>
    <col min="10756" max="10756" width="8" style="111" customWidth="1"/>
    <col min="10757" max="11007" width="11.42578125" style="111"/>
    <col min="11008" max="11008" width="4.140625" style="111" customWidth="1"/>
    <col min="11009" max="11009" width="4.42578125" style="111" customWidth="1"/>
    <col min="11010" max="11010" width="45.42578125" style="111" customWidth="1"/>
    <col min="11011" max="11011" width="21" style="111" customWidth="1"/>
    <col min="11012" max="11012" width="8" style="111" customWidth="1"/>
    <col min="11013" max="11263" width="11.42578125" style="111"/>
    <col min="11264" max="11264" width="4.140625" style="111" customWidth="1"/>
    <col min="11265" max="11265" width="4.42578125" style="111" customWidth="1"/>
    <col min="11266" max="11266" width="45.42578125" style="111" customWidth="1"/>
    <col min="11267" max="11267" width="21" style="111" customWidth="1"/>
    <col min="11268" max="11268" width="8" style="111" customWidth="1"/>
    <col min="11269" max="11519" width="11.42578125" style="111"/>
    <col min="11520" max="11520" width="4.140625" style="111" customWidth="1"/>
    <col min="11521" max="11521" width="4.42578125" style="111" customWidth="1"/>
    <col min="11522" max="11522" width="45.42578125" style="111" customWidth="1"/>
    <col min="11523" max="11523" width="21" style="111" customWidth="1"/>
    <col min="11524" max="11524" width="8" style="111" customWidth="1"/>
    <col min="11525" max="11775" width="11.42578125" style="111"/>
    <col min="11776" max="11776" width="4.140625" style="111" customWidth="1"/>
    <col min="11777" max="11777" width="4.42578125" style="111" customWidth="1"/>
    <col min="11778" max="11778" width="45.42578125" style="111" customWidth="1"/>
    <col min="11779" max="11779" width="21" style="111" customWidth="1"/>
    <col min="11780" max="11780" width="8" style="111" customWidth="1"/>
    <col min="11781" max="12031" width="11.42578125" style="111"/>
    <col min="12032" max="12032" width="4.140625" style="111" customWidth="1"/>
    <col min="12033" max="12033" width="4.42578125" style="111" customWidth="1"/>
    <col min="12034" max="12034" width="45.42578125" style="111" customWidth="1"/>
    <col min="12035" max="12035" width="21" style="111" customWidth="1"/>
    <col min="12036" max="12036" width="8" style="111" customWidth="1"/>
    <col min="12037" max="12287" width="11.42578125" style="111"/>
    <col min="12288" max="12288" width="4.140625" style="111" customWidth="1"/>
    <col min="12289" max="12289" width="4.42578125" style="111" customWidth="1"/>
    <col min="12290" max="12290" width="45.42578125" style="111" customWidth="1"/>
    <col min="12291" max="12291" width="21" style="111" customWidth="1"/>
    <col min="12292" max="12292" width="8" style="111" customWidth="1"/>
    <col min="12293" max="12543" width="11.42578125" style="111"/>
    <col min="12544" max="12544" width="4.140625" style="111" customWidth="1"/>
    <col min="12545" max="12545" width="4.42578125" style="111" customWidth="1"/>
    <col min="12546" max="12546" width="45.42578125" style="111" customWidth="1"/>
    <col min="12547" max="12547" width="21" style="111" customWidth="1"/>
    <col min="12548" max="12548" width="8" style="111" customWidth="1"/>
    <col min="12549" max="12799" width="11.42578125" style="111"/>
    <col min="12800" max="12800" width="4.140625" style="111" customWidth="1"/>
    <col min="12801" max="12801" width="4.42578125" style="111" customWidth="1"/>
    <col min="12802" max="12802" width="45.42578125" style="111" customWidth="1"/>
    <col min="12803" max="12803" width="21" style="111" customWidth="1"/>
    <col min="12804" max="12804" width="8" style="111" customWidth="1"/>
    <col min="12805" max="13055" width="11.42578125" style="111"/>
    <col min="13056" max="13056" width="4.140625" style="111" customWidth="1"/>
    <col min="13057" max="13057" width="4.42578125" style="111" customWidth="1"/>
    <col min="13058" max="13058" width="45.42578125" style="111" customWidth="1"/>
    <col min="13059" max="13059" width="21" style="111" customWidth="1"/>
    <col min="13060" max="13060" width="8" style="111" customWidth="1"/>
    <col min="13061" max="13311" width="11.42578125" style="111"/>
    <col min="13312" max="13312" width="4.140625" style="111" customWidth="1"/>
    <col min="13313" max="13313" width="4.42578125" style="111" customWidth="1"/>
    <col min="13314" max="13314" width="45.42578125" style="111" customWidth="1"/>
    <col min="13315" max="13315" width="21" style="111" customWidth="1"/>
    <col min="13316" max="13316" width="8" style="111" customWidth="1"/>
    <col min="13317" max="13567" width="11.42578125" style="111"/>
    <col min="13568" max="13568" width="4.140625" style="111" customWidth="1"/>
    <col min="13569" max="13569" width="4.42578125" style="111" customWidth="1"/>
    <col min="13570" max="13570" width="45.42578125" style="111" customWidth="1"/>
    <col min="13571" max="13571" width="21" style="111" customWidth="1"/>
    <col min="13572" max="13572" width="8" style="111" customWidth="1"/>
    <col min="13573" max="13823" width="11.42578125" style="111"/>
    <col min="13824" max="13824" width="4.140625" style="111" customWidth="1"/>
    <col min="13825" max="13825" width="4.42578125" style="111" customWidth="1"/>
    <col min="13826" max="13826" width="45.42578125" style="111" customWidth="1"/>
    <col min="13827" max="13827" width="21" style="111" customWidth="1"/>
    <col min="13828" max="13828" width="8" style="111" customWidth="1"/>
    <col min="13829" max="14079" width="11.42578125" style="111"/>
    <col min="14080" max="14080" width="4.140625" style="111" customWidth="1"/>
    <col min="14081" max="14081" width="4.42578125" style="111" customWidth="1"/>
    <col min="14082" max="14082" width="45.42578125" style="111" customWidth="1"/>
    <col min="14083" max="14083" width="21" style="111" customWidth="1"/>
    <col min="14084" max="14084" width="8" style="111" customWidth="1"/>
    <col min="14085" max="14335" width="11.42578125" style="111"/>
    <col min="14336" max="14336" width="4.140625" style="111" customWidth="1"/>
    <col min="14337" max="14337" width="4.42578125" style="111" customWidth="1"/>
    <col min="14338" max="14338" width="45.42578125" style="111" customWidth="1"/>
    <col min="14339" max="14339" width="21" style="111" customWidth="1"/>
    <col min="14340" max="14340" width="8" style="111" customWidth="1"/>
    <col min="14341" max="14591" width="11.42578125" style="111"/>
    <col min="14592" max="14592" width="4.140625" style="111" customWidth="1"/>
    <col min="14593" max="14593" width="4.42578125" style="111" customWidth="1"/>
    <col min="14594" max="14594" width="45.42578125" style="111" customWidth="1"/>
    <col min="14595" max="14595" width="21" style="111" customWidth="1"/>
    <col min="14596" max="14596" width="8" style="111" customWidth="1"/>
    <col min="14597" max="14847" width="11.42578125" style="111"/>
    <col min="14848" max="14848" width="4.140625" style="111" customWidth="1"/>
    <col min="14849" max="14849" width="4.42578125" style="111" customWidth="1"/>
    <col min="14850" max="14850" width="45.42578125" style="111" customWidth="1"/>
    <col min="14851" max="14851" width="21" style="111" customWidth="1"/>
    <col min="14852" max="14852" width="8" style="111" customWidth="1"/>
    <col min="14853" max="15103" width="11.42578125" style="111"/>
    <col min="15104" max="15104" width="4.140625" style="111" customWidth="1"/>
    <col min="15105" max="15105" width="4.42578125" style="111" customWidth="1"/>
    <col min="15106" max="15106" width="45.42578125" style="111" customWidth="1"/>
    <col min="15107" max="15107" width="21" style="111" customWidth="1"/>
    <col min="15108" max="15108" width="8" style="111" customWidth="1"/>
    <col min="15109" max="15359" width="11.42578125" style="111"/>
    <col min="15360" max="15360" width="4.140625" style="111" customWidth="1"/>
    <col min="15361" max="15361" width="4.42578125" style="111" customWidth="1"/>
    <col min="15362" max="15362" width="45.42578125" style="111" customWidth="1"/>
    <col min="15363" max="15363" width="21" style="111" customWidth="1"/>
    <col min="15364" max="15364" width="8" style="111" customWidth="1"/>
    <col min="15365" max="15615" width="11.42578125" style="111"/>
    <col min="15616" max="15616" width="4.140625" style="111" customWidth="1"/>
    <col min="15617" max="15617" width="4.42578125" style="111" customWidth="1"/>
    <col min="15618" max="15618" width="45.42578125" style="111" customWidth="1"/>
    <col min="15619" max="15619" width="21" style="111" customWidth="1"/>
    <col min="15620" max="15620" width="8" style="111" customWidth="1"/>
    <col min="15621" max="15871" width="11.42578125" style="111"/>
    <col min="15872" max="15872" width="4.140625" style="111" customWidth="1"/>
    <col min="15873" max="15873" width="4.42578125" style="111" customWidth="1"/>
    <col min="15874" max="15874" width="45.42578125" style="111" customWidth="1"/>
    <col min="15875" max="15875" width="21" style="111" customWidth="1"/>
    <col min="15876" max="15876" width="8" style="111" customWidth="1"/>
    <col min="15877" max="16127" width="11.42578125" style="111"/>
    <col min="16128" max="16128" width="4.140625" style="111" customWidth="1"/>
    <col min="16129" max="16129" width="4.42578125" style="111" customWidth="1"/>
    <col min="16130" max="16130" width="45.42578125" style="111" customWidth="1"/>
    <col min="16131" max="16131" width="21" style="111" customWidth="1"/>
    <col min="16132" max="16132" width="8" style="111" customWidth="1"/>
    <col min="16133" max="16384" width="11.42578125" style="111"/>
  </cols>
  <sheetData>
    <row r="2" spans="3:4" ht="15.75" x14ac:dyDescent="0.2">
      <c r="C2" s="92" t="s">
        <v>204</v>
      </c>
    </row>
    <row r="3" spans="3:4" ht="15" customHeight="1" x14ac:dyDescent="0.25">
      <c r="C3" s="112"/>
    </row>
    <row r="4" spans="3:4" ht="4.5" customHeight="1" x14ac:dyDescent="0.2"/>
    <row r="5" spans="3:4" ht="14.25" customHeight="1" x14ac:dyDescent="0.2">
      <c r="C5" s="113"/>
    </row>
    <row r="6" spans="3:4" ht="4.5" customHeight="1" x14ac:dyDescent="0.2"/>
    <row r="7" spans="3:4" ht="18" customHeight="1" x14ac:dyDescent="0.2">
      <c r="C7" s="19" t="s">
        <v>26</v>
      </c>
      <c r="D7" s="6">
        <v>2012</v>
      </c>
    </row>
    <row r="8" spans="3:4" ht="18" customHeight="1" x14ac:dyDescent="0.2">
      <c r="C8" s="114" t="s">
        <v>0</v>
      </c>
      <c r="D8" s="115">
        <v>5388456</v>
      </c>
    </row>
    <row r="9" spans="3:4" ht="18" customHeight="1" x14ac:dyDescent="0.2">
      <c r="C9" s="114" t="s">
        <v>187</v>
      </c>
      <c r="D9" s="115">
        <v>1968789</v>
      </c>
    </row>
    <row r="10" spans="3:4" ht="18" customHeight="1" x14ac:dyDescent="0.2">
      <c r="C10" s="114" t="s">
        <v>1</v>
      </c>
      <c r="D10" s="115">
        <v>1682814</v>
      </c>
    </row>
    <row r="11" spans="3:4" ht="18" customHeight="1" x14ac:dyDescent="0.2">
      <c r="C11" s="114" t="s">
        <v>3</v>
      </c>
      <c r="D11" s="115">
        <v>1539680</v>
      </c>
    </row>
    <row r="12" spans="3:4" ht="18" customHeight="1" x14ac:dyDescent="0.2">
      <c r="C12" s="114" t="s">
        <v>188</v>
      </c>
      <c r="D12" s="115">
        <v>1464906</v>
      </c>
    </row>
    <row r="13" spans="3:4" ht="18" customHeight="1" x14ac:dyDescent="0.2">
      <c r="C13" s="114" t="s">
        <v>189</v>
      </c>
      <c r="D13" s="115">
        <v>1171774</v>
      </c>
    </row>
    <row r="14" spans="3:4" ht="18" customHeight="1" x14ac:dyDescent="0.2">
      <c r="C14" s="114" t="s">
        <v>190</v>
      </c>
      <c r="D14" s="115">
        <v>900000</v>
      </c>
    </row>
    <row r="15" spans="3:4" ht="18" customHeight="1" x14ac:dyDescent="0.2">
      <c r="C15" s="114" t="s">
        <v>191</v>
      </c>
      <c r="D15" s="115">
        <v>576660</v>
      </c>
    </row>
    <row r="16" spans="3:4" ht="18" customHeight="1" x14ac:dyDescent="0.2">
      <c r="C16" s="114" t="s">
        <v>186</v>
      </c>
      <c r="D16" s="115">
        <v>540000</v>
      </c>
    </row>
    <row r="17" spans="3:4" ht="18" customHeight="1" x14ac:dyDescent="0.2">
      <c r="C17" s="114" t="s">
        <v>192</v>
      </c>
      <c r="D17" s="115">
        <v>507204</v>
      </c>
    </row>
    <row r="18" spans="3:4" ht="18" customHeight="1" x14ac:dyDescent="0.2">
      <c r="C18" s="114" t="s">
        <v>2</v>
      </c>
      <c r="D18" s="115">
        <v>396817</v>
      </c>
    </row>
    <row r="19" spans="3:4" ht="18" customHeight="1" x14ac:dyDescent="0.2">
      <c r="C19" s="114" t="s">
        <v>193</v>
      </c>
      <c r="D19" s="115">
        <v>326556</v>
      </c>
    </row>
    <row r="20" spans="3:4" ht="18" customHeight="1" x14ac:dyDescent="0.2">
      <c r="C20" s="114" t="s">
        <v>194</v>
      </c>
      <c r="D20" s="115">
        <v>215440</v>
      </c>
    </row>
    <row r="21" spans="3:4" ht="18" customHeight="1" x14ac:dyDescent="0.2">
      <c r="C21" s="114" t="s">
        <v>195</v>
      </c>
      <c r="D21" s="115">
        <v>162814</v>
      </c>
    </row>
    <row r="22" spans="3:4" ht="18" customHeight="1" x14ac:dyDescent="0.2">
      <c r="C22" s="114" t="s">
        <v>196</v>
      </c>
      <c r="D22" s="115">
        <v>126836</v>
      </c>
    </row>
    <row r="23" spans="3:4" ht="18" customHeight="1" x14ac:dyDescent="0.2">
      <c r="C23" s="114" t="s">
        <v>197</v>
      </c>
      <c r="D23" s="115">
        <v>124000</v>
      </c>
    </row>
    <row r="24" spans="3:4" ht="18" customHeight="1" x14ac:dyDescent="0.2">
      <c r="C24" s="114" t="s">
        <v>198</v>
      </c>
      <c r="D24" s="115">
        <v>115735</v>
      </c>
    </row>
    <row r="25" spans="3:4" ht="18" customHeight="1" x14ac:dyDescent="0.2">
      <c r="C25" s="114" t="s">
        <v>199</v>
      </c>
      <c r="D25" s="115">
        <v>69687</v>
      </c>
    </row>
    <row r="26" spans="3:4" ht="18" customHeight="1" x14ac:dyDescent="0.2">
      <c r="C26" s="114" t="s">
        <v>200</v>
      </c>
      <c r="D26" s="115">
        <v>28000</v>
      </c>
    </row>
    <row r="27" spans="3:4" ht="18" customHeight="1" x14ac:dyDescent="0.2">
      <c r="C27" s="114" t="s">
        <v>201</v>
      </c>
      <c r="D27" s="115">
        <v>10227</v>
      </c>
    </row>
    <row r="28" spans="3:4" ht="18" customHeight="1" x14ac:dyDescent="0.2">
      <c r="C28" s="114" t="s">
        <v>202</v>
      </c>
      <c r="D28" s="115">
        <v>2900</v>
      </c>
    </row>
    <row r="29" spans="3:4" x14ac:dyDescent="0.2">
      <c r="C29" s="116"/>
      <c r="D29" s="117">
        <f>SUM(D8:D28)</f>
        <v>17319295</v>
      </c>
    </row>
    <row r="30" spans="3:4" x14ac:dyDescent="0.2">
      <c r="C30" s="111" t="s">
        <v>203</v>
      </c>
    </row>
  </sheetData>
  <pageMargins left="0.75" right="0.75" top="1" bottom="1" header="0.4921259845" footer="0.4921259845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D14"/>
  <sheetViews>
    <sheetView zoomScaleNormal="100" workbookViewId="0">
      <selection activeCell="D9" sqref="D9"/>
    </sheetView>
  </sheetViews>
  <sheetFormatPr defaultColWidth="11.42578125" defaultRowHeight="12.75" x14ac:dyDescent="0.2"/>
  <cols>
    <col min="1" max="1" width="4.140625" style="111" customWidth="1"/>
    <col min="2" max="2" width="4.42578125" style="111" customWidth="1"/>
    <col min="3" max="3" width="45.42578125" style="111" customWidth="1"/>
    <col min="4" max="4" width="21" style="111" customWidth="1"/>
    <col min="5" max="255" width="11.42578125" style="111"/>
    <col min="256" max="256" width="4.140625" style="111" customWidth="1"/>
    <col min="257" max="257" width="4.42578125" style="111" customWidth="1"/>
    <col min="258" max="258" width="45.42578125" style="111" customWidth="1"/>
    <col min="259" max="259" width="21" style="111" customWidth="1"/>
    <col min="260" max="260" width="8" style="111" customWidth="1"/>
    <col min="261" max="511" width="11.42578125" style="111"/>
    <col min="512" max="512" width="4.140625" style="111" customWidth="1"/>
    <col min="513" max="513" width="4.42578125" style="111" customWidth="1"/>
    <col min="514" max="514" width="45.42578125" style="111" customWidth="1"/>
    <col min="515" max="515" width="21" style="111" customWidth="1"/>
    <col min="516" max="516" width="8" style="111" customWidth="1"/>
    <col min="517" max="767" width="11.42578125" style="111"/>
    <col min="768" max="768" width="4.140625" style="111" customWidth="1"/>
    <col min="769" max="769" width="4.42578125" style="111" customWidth="1"/>
    <col min="770" max="770" width="45.42578125" style="111" customWidth="1"/>
    <col min="771" max="771" width="21" style="111" customWidth="1"/>
    <col min="772" max="772" width="8" style="111" customWidth="1"/>
    <col min="773" max="1023" width="11.42578125" style="111"/>
    <col min="1024" max="1024" width="4.140625" style="111" customWidth="1"/>
    <col min="1025" max="1025" width="4.42578125" style="111" customWidth="1"/>
    <col min="1026" max="1026" width="45.42578125" style="111" customWidth="1"/>
    <col min="1027" max="1027" width="21" style="111" customWidth="1"/>
    <col min="1028" max="1028" width="8" style="111" customWidth="1"/>
    <col min="1029" max="1279" width="11.42578125" style="111"/>
    <col min="1280" max="1280" width="4.140625" style="111" customWidth="1"/>
    <col min="1281" max="1281" width="4.42578125" style="111" customWidth="1"/>
    <col min="1282" max="1282" width="45.42578125" style="111" customWidth="1"/>
    <col min="1283" max="1283" width="21" style="111" customWidth="1"/>
    <col min="1284" max="1284" width="8" style="111" customWidth="1"/>
    <col min="1285" max="1535" width="11.42578125" style="111"/>
    <col min="1536" max="1536" width="4.140625" style="111" customWidth="1"/>
    <col min="1537" max="1537" width="4.42578125" style="111" customWidth="1"/>
    <col min="1538" max="1538" width="45.42578125" style="111" customWidth="1"/>
    <col min="1539" max="1539" width="21" style="111" customWidth="1"/>
    <col min="1540" max="1540" width="8" style="111" customWidth="1"/>
    <col min="1541" max="1791" width="11.42578125" style="111"/>
    <col min="1792" max="1792" width="4.140625" style="111" customWidth="1"/>
    <col min="1793" max="1793" width="4.42578125" style="111" customWidth="1"/>
    <col min="1794" max="1794" width="45.42578125" style="111" customWidth="1"/>
    <col min="1795" max="1795" width="21" style="111" customWidth="1"/>
    <col min="1796" max="1796" width="8" style="111" customWidth="1"/>
    <col min="1797" max="2047" width="11.42578125" style="111"/>
    <col min="2048" max="2048" width="4.140625" style="111" customWidth="1"/>
    <col min="2049" max="2049" width="4.42578125" style="111" customWidth="1"/>
    <col min="2050" max="2050" width="45.42578125" style="111" customWidth="1"/>
    <col min="2051" max="2051" width="21" style="111" customWidth="1"/>
    <col min="2052" max="2052" width="8" style="111" customWidth="1"/>
    <col min="2053" max="2303" width="11.42578125" style="111"/>
    <col min="2304" max="2304" width="4.140625" style="111" customWidth="1"/>
    <col min="2305" max="2305" width="4.42578125" style="111" customWidth="1"/>
    <col min="2306" max="2306" width="45.42578125" style="111" customWidth="1"/>
    <col min="2307" max="2307" width="21" style="111" customWidth="1"/>
    <col min="2308" max="2308" width="8" style="111" customWidth="1"/>
    <col min="2309" max="2559" width="11.42578125" style="111"/>
    <col min="2560" max="2560" width="4.140625" style="111" customWidth="1"/>
    <col min="2561" max="2561" width="4.42578125" style="111" customWidth="1"/>
    <col min="2562" max="2562" width="45.42578125" style="111" customWidth="1"/>
    <col min="2563" max="2563" width="21" style="111" customWidth="1"/>
    <col min="2564" max="2564" width="8" style="111" customWidth="1"/>
    <col min="2565" max="2815" width="11.42578125" style="111"/>
    <col min="2816" max="2816" width="4.140625" style="111" customWidth="1"/>
    <col min="2817" max="2817" width="4.42578125" style="111" customWidth="1"/>
    <col min="2818" max="2818" width="45.42578125" style="111" customWidth="1"/>
    <col min="2819" max="2819" width="21" style="111" customWidth="1"/>
    <col min="2820" max="2820" width="8" style="111" customWidth="1"/>
    <col min="2821" max="3071" width="11.42578125" style="111"/>
    <col min="3072" max="3072" width="4.140625" style="111" customWidth="1"/>
    <col min="3073" max="3073" width="4.42578125" style="111" customWidth="1"/>
    <col min="3074" max="3074" width="45.42578125" style="111" customWidth="1"/>
    <col min="3075" max="3075" width="21" style="111" customWidth="1"/>
    <col min="3076" max="3076" width="8" style="111" customWidth="1"/>
    <col min="3077" max="3327" width="11.42578125" style="111"/>
    <col min="3328" max="3328" width="4.140625" style="111" customWidth="1"/>
    <col min="3329" max="3329" width="4.42578125" style="111" customWidth="1"/>
    <col min="3330" max="3330" width="45.42578125" style="111" customWidth="1"/>
    <col min="3331" max="3331" width="21" style="111" customWidth="1"/>
    <col min="3332" max="3332" width="8" style="111" customWidth="1"/>
    <col min="3333" max="3583" width="11.42578125" style="111"/>
    <col min="3584" max="3584" width="4.140625" style="111" customWidth="1"/>
    <col min="3585" max="3585" width="4.42578125" style="111" customWidth="1"/>
    <col min="3586" max="3586" width="45.42578125" style="111" customWidth="1"/>
    <col min="3587" max="3587" width="21" style="111" customWidth="1"/>
    <col min="3588" max="3588" width="8" style="111" customWidth="1"/>
    <col min="3589" max="3839" width="11.42578125" style="111"/>
    <col min="3840" max="3840" width="4.140625" style="111" customWidth="1"/>
    <col min="3841" max="3841" width="4.42578125" style="111" customWidth="1"/>
    <col min="3842" max="3842" width="45.42578125" style="111" customWidth="1"/>
    <col min="3843" max="3843" width="21" style="111" customWidth="1"/>
    <col min="3844" max="3844" width="8" style="111" customWidth="1"/>
    <col min="3845" max="4095" width="11.42578125" style="111"/>
    <col min="4096" max="4096" width="4.140625" style="111" customWidth="1"/>
    <col min="4097" max="4097" width="4.42578125" style="111" customWidth="1"/>
    <col min="4098" max="4098" width="45.42578125" style="111" customWidth="1"/>
    <col min="4099" max="4099" width="21" style="111" customWidth="1"/>
    <col min="4100" max="4100" width="8" style="111" customWidth="1"/>
    <col min="4101" max="4351" width="11.42578125" style="111"/>
    <col min="4352" max="4352" width="4.140625" style="111" customWidth="1"/>
    <col min="4353" max="4353" width="4.42578125" style="111" customWidth="1"/>
    <col min="4354" max="4354" width="45.42578125" style="111" customWidth="1"/>
    <col min="4355" max="4355" width="21" style="111" customWidth="1"/>
    <col min="4356" max="4356" width="8" style="111" customWidth="1"/>
    <col min="4357" max="4607" width="11.42578125" style="111"/>
    <col min="4608" max="4608" width="4.140625" style="111" customWidth="1"/>
    <col min="4609" max="4609" width="4.42578125" style="111" customWidth="1"/>
    <col min="4610" max="4610" width="45.42578125" style="111" customWidth="1"/>
    <col min="4611" max="4611" width="21" style="111" customWidth="1"/>
    <col min="4612" max="4612" width="8" style="111" customWidth="1"/>
    <col min="4613" max="4863" width="11.42578125" style="111"/>
    <col min="4864" max="4864" width="4.140625" style="111" customWidth="1"/>
    <col min="4865" max="4865" width="4.42578125" style="111" customWidth="1"/>
    <col min="4866" max="4866" width="45.42578125" style="111" customWidth="1"/>
    <col min="4867" max="4867" width="21" style="111" customWidth="1"/>
    <col min="4868" max="4868" width="8" style="111" customWidth="1"/>
    <col min="4869" max="5119" width="11.42578125" style="111"/>
    <col min="5120" max="5120" width="4.140625" style="111" customWidth="1"/>
    <col min="5121" max="5121" width="4.42578125" style="111" customWidth="1"/>
    <col min="5122" max="5122" width="45.42578125" style="111" customWidth="1"/>
    <col min="5123" max="5123" width="21" style="111" customWidth="1"/>
    <col min="5124" max="5124" width="8" style="111" customWidth="1"/>
    <col min="5125" max="5375" width="11.42578125" style="111"/>
    <col min="5376" max="5376" width="4.140625" style="111" customWidth="1"/>
    <col min="5377" max="5377" width="4.42578125" style="111" customWidth="1"/>
    <col min="5378" max="5378" width="45.42578125" style="111" customWidth="1"/>
    <col min="5379" max="5379" width="21" style="111" customWidth="1"/>
    <col min="5380" max="5380" width="8" style="111" customWidth="1"/>
    <col min="5381" max="5631" width="11.42578125" style="111"/>
    <col min="5632" max="5632" width="4.140625" style="111" customWidth="1"/>
    <col min="5633" max="5633" width="4.42578125" style="111" customWidth="1"/>
    <col min="5634" max="5634" width="45.42578125" style="111" customWidth="1"/>
    <col min="5635" max="5635" width="21" style="111" customWidth="1"/>
    <col min="5636" max="5636" width="8" style="111" customWidth="1"/>
    <col min="5637" max="5887" width="11.42578125" style="111"/>
    <col min="5888" max="5888" width="4.140625" style="111" customWidth="1"/>
    <col min="5889" max="5889" width="4.42578125" style="111" customWidth="1"/>
    <col min="5890" max="5890" width="45.42578125" style="111" customWidth="1"/>
    <col min="5891" max="5891" width="21" style="111" customWidth="1"/>
    <col min="5892" max="5892" width="8" style="111" customWidth="1"/>
    <col min="5893" max="6143" width="11.42578125" style="111"/>
    <col min="6144" max="6144" width="4.140625" style="111" customWidth="1"/>
    <col min="6145" max="6145" width="4.42578125" style="111" customWidth="1"/>
    <col min="6146" max="6146" width="45.42578125" style="111" customWidth="1"/>
    <col min="6147" max="6147" width="21" style="111" customWidth="1"/>
    <col min="6148" max="6148" width="8" style="111" customWidth="1"/>
    <col min="6149" max="6399" width="11.42578125" style="111"/>
    <col min="6400" max="6400" width="4.140625" style="111" customWidth="1"/>
    <col min="6401" max="6401" width="4.42578125" style="111" customWidth="1"/>
    <col min="6402" max="6402" width="45.42578125" style="111" customWidth="1"/>
    <col min="6403" max="6403" width="21" style="111" customWidth="1"/>
    <col min="6404" max="6404" width="8" style="111" customWidth="1"/>
    <col min="6405" max="6655" width="11.42578125" style="111"/>
    <col min="6656" max="6656" width="4.140625" style="111" customWidth="1"/>
    <col min="6657" max="6657" width="4.42578125" style="111" customWidth="1"/>
    <col min="6658" max="6658" width="45.42578125" style="111" customWidth="1"/>
    <col min="6659" max="6659" width="21" style="111" customWidth="1"/>
    <col min="6660" max="6660" width="8" style="111" customWidth="1"/>
    <col min="6661" max="6911" width="11.42578125" style="111"/>
    <col min="6912" max="6912" width="4.140625" style="111" customWidth="1"/>
    <col min="6913" max="6913" width="4.42578125" style="111" customWidth="1"/>
    <col min="6914" max="6914" width="45.42578125" style="111" customWidth="1"/>
    <col min="6915" max="6915" width="21" style="111" customWidth="1"/>
    <col min="6916" max="6916" width="8" style="111" customWidth="1"/>
    <col min="6917" max="7167" width="11.42578125" style="111"/>
    <col min="7168" max="7168" width="4.140625" style="111" customWidth="1"/>
    <col min="7169" max="7169" width="4.42578125" style="111" customWidth="1"/>
    <col min="7170" max="7170" width="45.42578125" style="111" customWidth="1"/>
    <col min="7171" max="7171" width="21" style="111" customWidth="1"/>
    <col min="7172" max="7172" width="8" style="111" customWidth="1"/>
    <col min="7173" max="7423" width="11.42578125" style="111"/>
    <col min="7424" max="7424" width="4.140625" style="111" customWidth="1"/>
    <col min="7425" max="7425" width="4.42578125" style="111" customWidth="1"/>
    <col min="7426" max="7426" width="45.42578125" style="111" customWidth="1"/>
    <col min="7427" max="7427" width="21" style="111" customWidth="1"/>
    <col min="7428" max="7428" width="8" style="111" customWidth="1"/>
    <col min="7429" max="7679" width="11.42578125" style="111"/>
    <col min="7680" max="7680" width="4.140625" style="111" customWidth="1"/>
    <col min="7681" max="7681" width="4.42578125" style="111" customWidth="1"/>
    <col min="7682" max="7682" width="45.42578125" style="111" customWidth="1"/>
    <col min="7683" max="7683" width="21" style="111" customWidth="1"/>
    <col min="7684" max="7684" width="8" style="111" customWidth="1"/>
    <col min="7685" max="7935" width="11.42578125" style="111"/>
    <col min="7936" max="7936" width="4.140625" style="111" customWidth="1"/>
    <col min="7937" max="7937" width="4.42578125" style="111" customWidth="1"/>
    <col min="7938" max="7938" width="45.42578125" style="111" customWidth="1"/>
    <col min="7939" max="7939" width="21" style="111" customWidth="1"/>
    <col min="7940" max="7940" width="8" style="111" customWidth="1"/>
    <col min="7941" max="8191" width="11.42578125" style="111"/>
    <col min="8192" max="8192" width="4.140625" style="111" customWidth="1"/>
    <col min="8193" max="8193" width="4.42578125" style="111" customWidth="1"/>
    <col min="8194" max="8194" width="45.42578125" style="111" customWidth="1"/>
    <col min="8195" max="8195" width="21" style="111" customWidth="1"/>
    <col min="8196" max="8196" width="8" style="111" customWidth="1"/>
    <col min="8197" max="8447" width="11.42578125" style="111"/>
    <col min="8448" max="8448" width="4.140625" style="111" customWidth="1"/>
    <col min="8449" max="8449" width="4.42578125" style="111" customWidth="1"/>
    <col min="8450" max="8450" width="45.42578125" style="111" customWidth="1"/>
    <col min="8451" max="8451" width="21" style="111" customWidth="1"/>
    <col min="8452" max="8452" width="8" style="111" customWidth="1"/>
    <col min="8453" max="8703" width="11.42578125" style="111"/>
    <col min="8704" max="8704" width="4.140625" style="111" customWidth="1"/>
    <col min="8705" max="8705" width="4.42578125" style="111" customWidth="1"/>
    <col min="8706" max="8706" width="45.42578125" style="111" customWidth="1"/>
    <col min="8707" max="8707" width="21" style="111" customWidth="1"/>
    <col min="8708" max="8708" width="8" style="111" customWidth="1"/>
    <col min="8709" max="8959" width="11.42578125" style="111"/>
    <col min="8960" max="8960" width="4.140625" style="111" customWidth="1"/>
    <col min="8961" max="8961" width="4.42578125" style="111" customWidth="1"/>
    <col min="8962" max="8962" width="45.42578125" style="111" customWidth="1"/>
    <col min="8963" max="8963" width="21" style="111" customWidth="1"/>
    <col min="8964" max="8964" width="8" style="111" customWidth="1"/>
    <col min="8965" max="9215" width="11.42578125" style="111"/>
    <col min="9216" max="9216" width="4.140625" style="111" customWidth="1"/>
    <col min="9217" max="9217" width="4.42578125" style="111" customWidth="1"/>
    <col min="9218" max="9218" width="45.42578125" style="111" customWidth="1"/>
    <col min="9219" max="9219" width="21" style="111" customWidth="1"/>
    <col min="9220" max="9220" width="8" style="111" customWidth="1"/>
    <col min="9221" max="9471" width="11.42578125" style="111"/>
    <col min="9472" max="9472" width="4.140625" style="111" customWidth="1"/>
    <col min="9473" max="9473" width="4.42578125" style="111" customWidth="1"/>
    <col min="9474" max="9474" width="45.42578125" style="111" customWidth="1"/>
    <col min="9475" max="9475" width="21" style="111" customWidth="1"/>
    <col min="9476" max="9476" width="8" style="111" customWidth="1"/>
    <col min="9477" max="9727" width="11.42578125" style="111"/>
    <col min="9728" max="9728" width="4.140625" style="111" customWidth="1"/>
    <col min="9729" max="9729" width="4.42578125" style="111" customWidth="1"/>
    <col min="9730" max="9730" width="45.42578125" style="111" customWidth="1"/>
    <col min="9731" max="9731" width="21" style="111" customWidth="1"/>
    <col min="9732" max="9732" width="8" style="111" customWidth="1"/>
    <col min="9733" max="9983" width="11.42578125" style="111"/>
    <col min="9984" max="9984" width="4.140625" style="111" customWidth="1"/>
    <col min="9985" max="9985" width="4.42578125" style="111" customWidth="1"/>
    <col min="9986" max="9986" width="45.42578125" style="111" customWidth="1"/>
    <col min="9987" max="9987" width="21" style="111" customWidth="1"/>
    <col min="9988" max="9988" width="8" style="111" customWidth="1"/>
    <col min="9989" max="10239" width="11.42578125" style="111"/>
    <col min="10240" max="10240" width="4.140625" style="111" customWidth="1"/>
    <col min="10241" max="10241" width="4.42578125" style="111" customWidth="1"/>
    <col min="10242" max="10242" width="45.42578125" style="111" customWidth="1"/>
    <col min="10243" max="10243" width="21" style="111" customWidth="1"/>
    <col min="10244" max="10244" width="8" style="111" customWidth="1"/>
    <col min="10245" max="10495" width="11.42578125" style="111"/>
    <col min="10496" max="10496" width="4.140625" style="111" customWidth="1"/>
    <col min="10497" max="10497" width="4.42578125" style="111" customWidth="1"/>
    <col min="10498" max="10498" width="45.42578125" style="111" customWidth="1"/>
    <col min="10499" max="10499" width="21" style="111" customWidth="1"/>
    <col min="10500" max="10500" width="8" style="111" customWidth="1"/>
    <col min="10501" max="10751" width="11.42578125" style="111"/>
    <col min="10752" max="10752" width="4.140625" style="111" customWidth="1"/>
    <col min="10753" max="10753" width="4.42578125" style="111" customWidth="1"/>
    <col min="10754" max="10754" width="45.42578125" style="111" customWidth="1"/>
    <col min="10755" max="10755" width="21" style="111" customWidth="1"/>
    <col min="10756" max="10756" width="8" style="111" customWidth="1"/>
    <col min="10757" max="11007" width="11.42578125" style="111"/>
    <col min="11008" max="11008" width="4.140625" style="111" customWidth="1"/>
    <col min="11009" max="11009" width="4.42578125" style="111" customWidth="1"/>
    <col min="11010" max="11010" width="45.42578125" style="111" customWidth="1"/>
    <col min="11011" max="11011" width="21" style="111" customWidth="1"/>
    <col min="11012" max="11012" width="8" style="111" customWidth="1"/>
    <col min="11013" max="11263" width="11.42578125" style="111"/>
    <col min="11264" max="11264" width="4.140625" style="111" customWidth="1"/>
    <col min="11265" max="11265" width="4.42578125" style="111" customWidth="1"/>
    <col min="11266" max="11266" width="45.42578125" style="111" customWidth="1"/>
    <col min="11267" max="11267" width="21" style="111" customWidth="1"/>
    <col min="11268" max="11268" width="8" style="111" customWidth="1"/>
    <col min="11269" max="11519" width="11.42578125" style="111"/>
    <col min="11520" max="11520" width="4.140625" style="111" customWidth="1"/>
    <col min="11521" max="11521" width="4.42578125" style="111" customWidth="1"/>
    <col min="11522" max="11522" width="45.42578125" style="111" customWidth="1"/>
    <col min="11523" max="11523" width="21" style="111" customWidth="1"/>
    <col min="11524" max="11524" width="8" style="111" customWidth="1"/>
    <col min="11525" max="11775" width="11.42578125" style="111"/>
    <col min="11776" max="11776" width="4.140625" style="111" customWidth="1"/>
    <col min="11777" max="11777" width="4.42578125" style="111" customWidth="1"/>
    <col min="11778" max="11778" width="45.42578125" style="111" customWidth="1"/>
    <col min="11779" max="11779" width="21" style="111" customWidth="1"/>
    <col min="11780" max="11780" width="8" style="111" customWidth="1"/>
    <col min="11781" max="12031" width="11.42578125" style="111"/>
    <col min="12032" max="12032" width="4.140625" style="111" customWidth="1"/>
    <col min="12033" max="12033" width="4.42578125" style="111" customWidth="1"/>
    <col min="12034" max="12034" width="45.42578125" style="111" customWidth="1"/>
    <col min="12035" max="12035" width="21" style="111" customWidth="1"/>
    <col min="12036" max="12036" width="8" style="111" customWidth="1"/>
    <col min="12037" max="12287" width="11.42578125" style="111"/>
    <col min="12288" max="12288" width="4.140625" style="111" customWidth="1"/>
    <col min="12289" max="12289" width="4.42578125" style="111" customWidth="1"/>
    <col min="12290" max="12290" width="45.42578125" style="111" customWidth="1"/>
    <col min="12291" max="12291" width="21" style="111" customWidth="1"/>
    <col min="12292" max="12292" width="8" style="111" customWidth="1"/>
    <col min="12293" max="12543" width="11.42578125" style="111"/>
    <col min="12544" max="12544" width="4.140625" style="111" customWidth="1"/>
    <col min="12545" max="12545" width="4.42578125" style="111" customWidth="1"/>
    <col min="12546" max="12546" width="45.42578125" style="111" customWidth="1"/>
    <col min="12547" max="12547" width="21" style="111" customWidth="1"/>
    <col min="12548" max="12548" width="8" style="111" customWidth="1"/>
    <col min="12549" max="12799" width="11.42578125" style="111"/>
    <col min="12800" max="12800" width="4.140625" style="111" customWidth="1"/>
    <col min="12801" max="12801" width="4.42578125" style="111" customWidth="1"/>
    <col min="12802" max="12802" width="45.42578125" style="111" customWidth="1"/>
    <col min="12803" max="12803" width="21" style="111" customWidth="1"/>
    <col min="12804" max="12804" width="8" style="111" customWidth="1"/>
    <col min="12805" max="13055" width="11.42578125" style="111"/>
    <col min="13056" max="13056" width="4.140625" style="111" customWidth="1"/>
    <col min="13057" max="13057" width="4.42578125" style="111" customWidth="1"/>
    <col min="13058" max="13058" width="45.42578125" style="111" customWidth="1"/>
    <col min="13059" max="13059" width="21" style="111" customWidth="1"/>
    <col min="13060" max="13060" width="8" style="111" customWidth="1"/>
    <col min="13061" max="13311" width="11.42578125" style="111"/>
    <col min="13312" max="13312" width="4.140625" style="111" customWidth="1"/>
    <col min="13313" max="13313" width="4.42578125" style="111" customWidth="1"/>
    <col min="13314" max="13314" width="45.42578125" style="111" customWidth="1"/>
    <col min="13315" max="13315" width="21" style="111" customWidth="1"/>
    <col min="13316" max="13316" width="8" style="111" customWidth="1"/>
    <col min="13317" max="13567" width="11.42578125" style="111"/>
    <col min="13568" max="13568" width="4.140625" style="111" customWidth="1"/>
    <col min="13569" max="13569" width="4.42578125" style="111" customWidth="1"/>
    <col min="13570" max="13570" width="45.42578125" style="111" customWidth="1"/>
    <col min="13571" max="13571" width="21" style="111" customWidth="1"/>
    <col min="13572" max="13572" width="8" style="111" customWidth="1"/>
    <col min="13573" max="13823" width="11.42578125" style="111"/>
    <col min="13824" max="13824" width="4.140625" style="111" customWidth="1"/>
    <col min="13825" max="13825" width="4.42578125" style="111" customWidth="1"/>
    <col min="13826" max="13826" width="45.42578125" style="111" customWidth="1"/>
    <col min="13827" max="13827" width="21" style="111" customWidth="1"/>
    <col min="13828" max="13828" width="8" style="111" customWidth="1"/>
    <col min="13829" max="14079" width="11.42578125" style="111"/>
    <col min="14080" max="14080" width="4.140625" style="111" customWidth="1"/>
    <col min="14081" max="14081" width="4.42578125" style="111" customWidth="1"/>
    <col min="14082" max="14082" width="45.42578125" style="111" customWidth="1"/>
    <col min="14083" max="14083" width="21" style="111" customWidth="1"/>
    <col min="14084" max="14084" width="8" style="111" customWidth="1"/>
    <col min="14085" max="14335" width="11.42578125" style="111"/>
    <col min="14336" max="14336" width="4.140625" style="111" customWidth="1"/>
    <col min="14337" max="14337" width="4.42578125" style="111" customWidth="1"/>
    <col min="14338" max="14338" width="45.42578125" style="111" customWidth="1"/>
    <col min="14339" max="14339" width="21" style="111" customWidth="1"/>
    <col min="14340" max="14340" width="8" style="111" customWidth="1"/>
    <col min="14341" max="14591" width="11.42578125" style="111"/>
    <col min="14592" max="14592" width="4.140625" style="111" customWidth="1"/>
    <col min="14593" max="14593" width="4.42578125" style="111" customWidth="1"/>
    <col min="14594" max="14594" width="45.42578125" style="111" customWidth="1"/>
    <col min="14595" max="14595" width="21" style="111" customWidth="1"/>
    <col min="14596" max="14596" width="8" style="111" customWidth="1"/>
    <col min="14597" max="14847" width="11.42578125" style="111"/>
    <col min="14848" max="14848" width="4.140625" style="111" customWidth="1"/>
    <col min="14849" max="14849" width="4.42578125" style="111" customWidth="1"/>
    <col min="14850" max="14850" width="45.42578125" style="111" customWidth="1"/>
    <col min="14851" max="14851" width="21" style="111" customWidth="1"/>
    <col min="14852" max="14852" width="8" style="111" customWidth="1"/>
    <col min="14853" max="15103" width="11.42578125" style="111"/>
    <col min="15104" max="15104" width="4.140625" style="111" customWidth="1"/>
    <col min="15105" max="15105" width="4.42578125" style="111" customWidth="1"/>
    <col min="15106" max="15106" width="45.42578125" style="111" customWidth="1"/>
    <col min="15107" max="15107" width="21" style="111" customWidth="1"/>
    <col min="15108" max="15108" width="8" style="111" customWidth="1"/>
    <col min="15109" max="15359" width="11.42578125" style="111"/>
    <col min="15360" max="15360" width="4.140625" style="111" customWidth="1"/>
    <col min="15361" max="15361" width="4.42578125" style="111" customWidth="1"/>
    <col min="15362" max="15362" width="45.42578125" style="111" customWidth="1"/>
    <col min="15363" max="15363" width="21" style="111" customWidth="1"/>
    <col min="15364" max="15364" width="8" style="111" customWidth="1"/>
    <col min="15365" max="15615" width="11.42578125" style="111"/>
    <col min="15616" max="15616" width="4.140625" style="111" customWidth="1"/>
    <col min="15617" max="15617" width="4.42578125" style="111" customWidth="1"/>
    <col min="15618" max="15618" width="45.42578125" style="111" customWidth="1"/>
    <col min="15619" max="15619" width="21" style="111" customWidth="1"/>
    <col min="15620" max="15620" width="8" style="111" customWidth="1"/>
    <col min="15621" max="15871" width="11.42578125" style="111"/>
    <col min="15872" max="15872" width="4.140625" style="111" customWidth="1"/>
    <col min="15873" max="15873" width="4.42578125" style="111" customWidth="1"/>
    <col min="15874" max="15874" width="45.42578125" style="111" customWidth="1"/>
    <col min="15875" max="15875" width="21" style="111" customWidth="1"/>
    <col min="15876" max="15876" width="8" style="111" customWidth="1"/>
    <col min="15877" max="16127" width="11.42578125" style="111"/>
    <col min="16128" max="16128" width="4.140625" style="111" customWidth="1"/>
    <col min="16129" max="16129" width="4.42578125" style="111" customWidth="1"/>
    <col min="16130" max="16130" width="45.42578125" style="111" customWidth="1"/>
    <col min="16131" max="16131" width="21" style="111" customWidth="1"/>
    <col min="16132" max="16132" width="8" style="111" customWidth="1"/>
    <col min="16133" max="16384" width="11.42578125" style="111"/>
  </cols>
  <sheetData>
    <row r="2" spans="3:4" ht="15.75" x14ac:dyDescent="0.2">
      <c r="C2" s="92" t="s">
        <v>204</v>
      </c>
    </row>
    <row r="3" spans="3:4" ht="15" customHeight="1" x14ac:dyDescent="0.25">
      <c r="C3" s="112"/>
    </row>
    <row r="4" spans="3:4" ht="4.5" customHeight="1" x14ac:dyDescent="0.2"/>
    <row r="5" spans="3:4" ht="14.25" customHeight="1" x14ac:dyDescent="0.2">
      <c r="C5" s="113"/>
    </row>
    <row r="6" spans="3:4" ht="4.5" customHeight="1" x14ac:dyDescent="0.2"/>
    <row r="7" spans="3:4" ht="18" customHeight="1" x14ac:dyDescent="0.2">
      <c r="C7" s="19" t="s">
        <v>26</v>
      </c>
      <c r="D7" s="6">
        <v>2012</v>
      </c>
    </row>
    <row r="8" spans="3:4" ht="18" customHeight="1" x14ac:dyDescent="0.2">
      <c r="C8" s="114" t="s">
        <v>13</v>
      </c>
      <c r="D8" s="115">
        <v>4105853</v>
      </c>
    </row>
    <row r="9" spans="3:4" ht="18" customHeight="1" x14ac:dyDescent="0.2">
      <c r="C9" s="114" t="s">
        <v>206</v>
      </c>
      <c r="D9" s="115">
        <v>2623704</v>
      </c>
    </row>
    <row r="10" spans="3:4" ht="18" customHeight="1" x14ac:dyDescent="0.2">
      <c r="C10" s="114" t="s">
        <v>207</v>
      </c>
      <c r="D10" s="115">
        <v>1810007</v>
      </c>
    </row>
    <row r="11" spans="3:4" ht="18" customHeight="1" x14ac:dyDescent="0.2">
      <c r="C11" s="114" t="s">
        <v>208</v>
      </c>
      <c r="D11" s="115">
        <v>1040298</v>
      </c>
    </row>
    <row r="12" spans="3:4" ht="18" customHeight="1" x14ac:dyDescent="0.2">
      <c r="C12" s="114" t="s">
        <v>209</v>
      </c>
      <c r="D12" s="115">
        <v>497376</v>
      </c>
    </row>
    <row r="13" spans="3:4" x14ac:dyDescent="0.2">
      <c r="C13" s="116"/>
      <c r="D13" s="116"/>
    </row>
    <row r="14" spans="3:4" x14ac:dyDescent="0.2">
      <c r="C14" s="111" t="s">
        <v>203</v>
      </c>
    </row>
  </sheetData>
  <pageMargins left="0.75" right="0.75" top="1" bottom="1" header="0.4921259845" footer="0.4921259845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5" sqref="I2:I5"/>
    </sheetView>
  </sheetViews>
  <sheetFormatPr defaultRowHeight="12.75" x14ac:dyDescent="0.2"/>
  <cols>
    <col min="1" max="1" width="10.28515625" customWidth="1"/>
    <col min="2" max="2" width="5.7109375" customWidth="1"/>
    <col min="10" max="10" width="10" bestFit="1" customWidth="1"/>
  </cols>
  <sheetData>
    <row r="1" spans="1:10" x14ac:dyDescent="0.2">
      <c r="A1" t="s">
        <v>142</v>
      </c>
      <c r="B1" t="s">
        <v>142</v>
      </c>
      <c r="C1" t="s">
        <v>155</v>
      </c>
      <c r="D1" t="s">
        <v>155</v>
      </c>
      <c r="E1" t="s">
        <v>155</v>
      </c>
      <c r="F1" t="s">
        <v>155</v>
      </c>
      <c r="G1" t="s">
        <v>155</v>
      </c>
      <c r="H1" t="s">
        <v>155</v>
      </c>
      <c r="I1" t="s">
        <v>155</v>
      </c>
      <c r="J1" t="s">
        <v>155</v>
      </c>
    </row>
    <row r="2" spans="1:10" x14ac:dyDescent="0.2">
      <c r="A2" t="s">
        <v>110</v>
      </c>
      <c r="B2" s="97">
        <v>1</v>
      </c>
      <c r="C2" t="s">
        <v>143</v>
      </c>
      <c r="D2" t="s">
        <v>145</v>
      </c>
      <c r="E2" t="s">
        <v>147</v>
      </c>
      <c r="F2" t="s">
        <v>156</v>
      </c>
      <c r="G2" t="s">
        <v>158</v>
      </c>
      <c r="H2" t="s">
        <v>163</v>
      </c>
      <c r="I2" t="s">
        <v>168</v>
      </c>
      <c r="J2" s="97">
        <v>1</v>
      </c>
    </row>
    <row r="3" spans="1:10" x14ac:dyDescent="0.2">
      <c r="A3" t="s">
        <v>111</v>
      </c>
      <c r="B3" s="97">
        <v>2</v>
      </c>
      <c r="C3" t="s">
        <v>144</v>
      </c>
      <c r="D3" t="s">
        <v>146</v>
      </c>
      <c r="E3" t="s">
        <v>148</v>
      </c>
      <c r="F3" t="s">
        <v>152</v>
      </c>
      <c r="G3" t="s">
        <v>159</v>
      </c>
      <c r="H3" t="s">
        <v>164</v>
      </c>
      <c r="I3" t="s">
        <v>169</v>
      </c>
      <c r="J3" s="97">
        <v>2</v>
      </c>
    </row>
    <row r="4" spans="1:10" x14ac:dyDescent="0.2">
      <c r="A4" t="s">
        <v>112</v>
      </c>
      <c r="B4" s="97">
        <v>3</v>
      </c>
      <c r="E4" t="s">
        <v>149</v>
      </c>
      <c r="F4" t="s">
        <v>153</v>
      </c>
      <c r="G4" t="s">
        <v>160</v>
      </c>
      <c r="H4" t="s">
        <v>165</v>
      </c>
      <c r="I4" t="s">
        <v>170</v>
      </c>
      <c r="J4" s="97">
        <v>3</v>
      </c>
    </row>
    <row r="5" spans="1:10" x14ac:dyDescent="0.2">
      <c r="A5" t="s">
        <v>113</v>
      </c>
      <c r="B5" s="97">
        <v>4</v>
      </c>
      <c r="E5" t="s">
        <v>150</v>
      </c>
      <c r="F5" t="s">
        <v>157</v>
      </c>
      <c r="G5" t="s">
        <v>161</v>
      </c>
      <c r="H5" t="s">
        <v>166</v>
      </c>
      <c r="I5" t="s">
        <v>167</v>
      </c>
      <c r="J5" s="97">
        <v>4</v>
      </c>
    </row>
    <row r="6" spans="1:10" x14ac:dyDescent="0.2">
      <c r="A6" t="s">
        <v>114</v>
      </c>
      <c r="B6" s="97">
        <v>5</v>
      </c>
      <c r="E6" t="s">
        <v>151</v>
      </c>
      <c r="F6" t="s">
        <v>154</v>
      </c>
      <c r="G6" t="s">
        <v>162</v>
      </c>
      <c r="H6" t="s">
        <v>171</v>
      </c>
      <c r="J6" s="97">
        <v>5</v>
      </c>
    </row>
    <row r="7" spans="1:10" x14ac:dyDescent="0.2">
      <c r="A7" t="s">
        <v>119</v>
      </c>
      <c r="B7" s="97">
        <v>6</v>
      </c>
      <c r="H7" t="s">
        <v>167</v>
      </c>
    </row>
    <row r="8" spans="1:10" x14ac:dyDescent="0.2">
      <c r="A8" t="s">
        <v>118</v>
      </c>
      <c r="B8" s="97">
        <v>7</v>
      </c>
    </row>
    <row r="9" spans="1:10" x14ac:dyDescent="0.2">
      <c r="A9" t="s">
        <v>117</v>
      </c>
      <c r="B9" s="97">
        <v>8</v>
      </c>
    </row>
    <row r="10" spans="1:10" x14ac:dyDescent="0.2">
      <c r="A10" t="s">
        <v>120</v>
      </c>
      <c r="B10" s="97">
        <v>9</v>
      </c>
    </row>
    <row r="11" spans="1:10" x14ac:dyDescent="0.2">
      <c r="A11" t="s">
        <v>115</v>
      </c>
      <c r="B11" s="97">
        <v>10</v>
      </c>
    </row>
    <row r="12" spans="1:10" x14ac:dyDescent="0.2">
      <c r="A12" t="s">
        <v>121</v>
      </c>
      <c r="B12" s="97">
        <v>11</v>
      </c>
    </row>
    <row r="13" spans="1:10" x14ac:dyDescent="0.2">
      <c r="A13" t="s">
        <v>122</v>
      </c>
      <c r="B13" s="97">
        <v>12</v>
      </c>
    </row>
    <row r="14" spans="1:10" x14ac:dyDescent="0.2">
      <c r="A14" t="s">
        <v>123</v>
      </c>
    </row>
    <row r="15" spans="1:10" x14ac:dyDescent="0.2">
      <c r="A15" t="s">
        <v>124</v>
      </c>
    </row>
    <row r="16" spans="1:10" x14ac:dyDescent="0.2">
      <c r="A16" t="s">
        <v>116</v>
      </c>
    </row>
    <row r="17" spans="1:1" x14ac:dyDescent="0.2">
      <c r="A17" t="s">
        <v>125</v>
      </c>
    </row>
    <row r="18" spans="1:1" x14ac:dyDescent="0.2">
      <c r="A18" t="s">
        <v>126</v>
      </c>
    </row>
    <row r="19" spans="1:1" x14ac:dyDescent="0.2">
      <c r="A19" t="s">
        <v>127</v>
      </c>
    </row>
    <row r="20" spans="1:1" x14ac:dyDescent="0.2">
      <c r="A20" t="s">
        <v>128</v>
      </c>
    </row>
    <row r="21" spans="1:1" x14ac:dyDescent="0.2">
      <c r="A21" t="s">
        <v>129</v>
      </c>
    </row>
    <row r="22" spans="1:1" x14ac:dyDescent="0.2">
      <c r="A22" t="s">
        <v>130</v>
      </c>
    </row>
    <row r="23" spans="1:1" x14ac:dyDescent="0.2">
      <c r="A23" t="s">
        <v>131</v>
      </c>
    </row>
    <row r="24" spans="1:1" x14ac:dyDescent="0.2">
      <c r="A24" t="s">
        <v>132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</sheetData>
  <phoneticPr fontId="3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workbookViewId="0">
      <selection activeCell="C16" sqref="C16"/>
    </sheetView>
  </sheetViews>
  <sheetFormatPr defaultRowHeight="12.75" x14ac:dyDescent="0.2"/>
  <cols>
    <col min="2" max="2" width="38.85546875" bestFit="1" customWidth="1"/>
    <col min="4" max="6" width="14.42578125" bestFit="1" customWidth="1"/>
    <col min="7" max="7" width="8.7109375" bestFit="1" customWidth="1"/>
  </cols>
  <sheetData>
    <row r="1" spans="2:7" x14ac:dyDescent="0.2">
      <c r="D1" s="1"/>
      <c r="E1" s="1"/>
      <c r="F1" s="1"/>
      <c r="G1" s="2"/>
    </row>
    <row r="2" spans="2:7" ht="15.75" x14ac:dyDescent="0.2">
      <c r="B2" s="92" t="s">
        <v>222</v>
      </c>
      <c r="C2" s="27"/>
      <c r="D2" s="28"/>
      <c r="E2" s="28"/>
      <c r="F2" s="28"/>
      <c r="G2" s="29"/>
    </row>
    <row r="3" spans="2:7" ht="15.75" x14ac:dyDescent="0.2">
      <c r="B3" s="30"/>
      <c r="C3" s="30"/>
      <c r="D3" s="28"/>
      <c r="E3" s="28"/>
      <c r="F3" s="28"/>
      <c r="G3" s="29"/>
    </row>
    <row r="4" spans="2:7" ht="31.5" x14ac:dyDescent="0.2">
      <c r="B4" s="19" t="s">
        <v>229</v>
      </c>
      <c r="C4" s="20"/>
      <c r="D4" s="6">
        <v>2010</v>
      </c>
      <c r="E4" s="6">
        <v>2011</v>
      </c>
      <c r="F4" s="6" t="s">
        <v>172</v>
      </c>
      <c r="G4" s="8" t="s">
        <v>6</v>
      </c>
    </row>
    <row r="5" spans="2:7" ht="15.75" x14ac:dyDescent="0.2">
      <c r="B5" s="118" t="s">
        <v>17</v>
      </c>
      <c r="C5" s="118"/>
      <c r="D5" s="39">
        <f>SUM(D6:D9)</f>
        <v>1944154</v>
      </c>
      <c r="E5" s="39">
        <f t="shared" ref="E5:F5" si="0">SUM(E6:E9)</f>
        <v>1968116</v>
      </c>
      <c r="F5" s="39">
        <f t="shared" si="0"/>
        <v>1338233</v>
      </c>
      <c r="G5" s="9">
        <f>(F5-E5)*1/E5</f>
        <v>-0.32004363563936272</v>
      </c>
    </row>
    <row r="6" spans="2:7" ht="15.75" x14ac:dyDescent="0.2">
      <c r="B6" s="147" t="s">
        <v>221</v>
      </c>
      <c r="D6" s="40">
        <v>76412</v>
      </c>
      <c r="E6" s="40">
        <v>53072</v>
      </c>
      <c r="F6" s="40">
        <v>36880</v>
      </c>
      <c r="G6" s="11">
        <f>(F6-E6)*1/E6</f>
        <v>-0.3050949653301176</v>
      </c>
    </row>
    <row r="7" spans="2:7" ht="15.75" x14ac:dyDescent="0.2">
      <c r="B7" s="147" t="s">
        <v>223</v>
      </c>
      <c r="D7" s="40">
        <v>1367014</v>
      </c>
      <c r="E7" s="40">
        <v>1413276</v>
      </c>
      <c r="F7" s="40">
        <v>848000</v>
      </c>
      <c r="G7" s="11">
        <f t="shared" ref="G7:G9" si="1">(F7-E7)*1/E7</f>
        <v>-0.39997565938995638</v>
      </c>
    </row>
    <row r="8" spans="2:7" ht="15.75" x14ac:dyDescent="0.2">
      <c r="B8" s="147" t="s">
        <v>224</v>
      </c>
      <c r="D8" s="40">
        <v>295394</v>
      </c>
      <c r="E8" s="40">
        <v>312265</v>
      </c>
      <c r="F8" s="40">
        <v>274873</v>
      </c>
      <c r="G8" s="11">
        <f t="shared" si="1"/>
        <v>-0.11974444782476422</v>
      </c>
    </row>
    <row r="9" spans="2:7" ht="15.75" x14ac:dyDescent="0.2">
      <c r="B9" s="148" t="s">
        <v>226</v>
      </c>
      <c r="D9" s="40">
        <v>205334</v>
      </c>
      <c r="E9" s="40">
        <v>189503</v>
      </c>
      <c r="F9" s="40">
        <v>178480</v>
      </c>
      <c r="G9" s="11">
        <f t="shared" si="1"/>
        <v>-5.8167944570798352E-2</v>
      </c>
    </row>
    <row r="10" spans="2:7" ht="15.75" x14ac:dyDescent="0.2">
      <c r="D10" s="40"/>
      <c r="E10" s="40"/>
      <c r="F10" s="40"/>
    </row>
    <row r="11" spans="2:7" ht="31.5" x14ac:dyDescent="0.2">
      <c r="B11" s="19" t="s">
        <v>230</v>
      </c>
      <c r="C11" s="20"/>
      <c r="D11" s="6">
        <v>2010</v>
      </c>
      <c r="E11" s="6">
        <v>2011</v>
      </c>
      <c r="F11" s="6" t="s">
        <v>172</v>
      </c>
      <c r="G11" s="8" t="s">
        <v>6</v>
      </c>
    </row>
    <row r="12" spans="2:7" ht="15.75" x14ac:dyDescent="0.2">
      <c r="B12" s="118" t="s">
        <v>17</v>
      </c>
      <c r="C12" s="118"/>
      <c r="D12" s="39">
        <f>SUM(D13:D16)</f>
        <v>488039</v>
      </c>
      <c r="E12" s="39">
        <f t="shared" ref="E12" si="2">SUM(E13:E16)</f>
        <v>518858</v>
      </c>
      <c r="F12" s="39">
        <f t="shared" ref="F12" si="3">SUM(F13:F16)</f>
        <v>456511</v>
      </c>
      <c r="G12" s="9">
        <f>(F12-E12)*1/E12</f>
        <v>-0.12016197109806537</v>
      </c>
    </row>
    <row r="13" spans="2:7" ht="15.75" x14ac:dyDescent="0.2">
      <c r="B13" s="147" t="s">
        <v>221</v>
      </c>
      <c r="D13" s="40">
        <v>40271</v>
      </c>
      <c r="E13" s="40">
        <v>28659</v>
      </c>
      <c r="F13" s="40">
        <v>19600</v>
      </c>
      <c r="G13" s="11">
        <f>(F13-E13)*1/E13</f>
        <v>-0.31609616525349804</v>
      </c>
    </row>
    <row r="14" spans="2:7" ht="15.75" x14ac:dyDescent="0.2">
      <c r="B14" s="147" t="s">
        <v>223</v>
      </c>
      <c r="D14" s="40">
        <v>232440</v>
      </c>
      <c r="E14" s="40">
        <v>235229</v>
      </c>
      <c r="F14" s="40">
        <v>141110</v>
      </c>
      <c r="G14" s="11">
        <f>(F14-E14)*1/E14</f>
        <v>-0.40011648223645896</v>
      </c>
    </row>
    <row r="15" spans="2:7" ht="15.75" x14ac:dyDescent="0.2">
      <c r="B15" s="147" t="s">
        <v>224</v>
      </c>
      <c r="D15" s="40">
        <v>176655</v>
      </c>
      <c r="E15" s="40">
        <v>220280</v>
      </c>
      <c r="F15" s="40">
        <v>264551</v>
      </c>
      <c r="G15" s="11">
        <f>(F15-E15)*1/E15</f>
        <v>0.20097603050662793</v>
      </c>
    </row>
    <row r="16" spans="2:7" ht="15.75" x14ac:dyDescent="0.2">
      <c r="B16" s="148" t="s">
        <v>226</v>
      </c>
      <c r="D16" s="40">
        <v>38673</v>
      </c>
      <c r="E16" s="40">
        <v>34690</v>
      </c>
      <c r="F16" s="40">
        <v>31250</v>
      </c>
      <c r="G16" s="149">
        <f>(F16-E16)*1/E16</f>
        <v>-9.9164024214471028E-2</v>
      </c>
    </row>
    <row r="17" spans="4:6" ht="15.75" x14ac:dyDescent="0.2">
      <c r="D17" s="40"/>
      <c r="E17" s="40"/>
      <c r="F17" s="40"/>
    </row>
    <row r="18" spans="4:6" ht="15.75" x14ac:dyDescent="0.2">
      <c r="D18" s="40"/>
      <c r="E18" s="40"/>
      <c r="F18" s="40"/>
    </row>
    <row r="19" spans="4:6" ht="15.75" x14ac:dyDescent="0.2">
      <c r="D19" s="40"/>
      <c r="E19" s="40"/>
      <c r="F19" s="40"/>
    </row>
    <row r="20" spans="4:6" ht="15.75" x14ac:dyDescent="0.2">
      <c r="D20" s="40"/>
      <c r="E20" s="40"/>
      <c r="F20" s="40"/>
    </row>
    <row r="21" spans="4:6" ht="15.75" x14ac:dyDescent="0.2">
      <c r="D21" s="40"/>
      <c r="E21" s="40"/>
      <c r="F21" s="40"/>
    </row>
    <row r="22" spans="4:6" ht="15.75" x14ac:dyDescent="0.2">
      <c r="D22" s="40"/>
      <c r="E22" s="40"/>
      <c r="F22" s="40"/>
    </row>
    <row r="23" spans="4:6" ht="15.75" x14ac:dyDescent="0.2">
      <c r="D23" s="40"/>
      <c r="E23" s="40"/>
      <c r="F23" s="40"/>
    </row>
    <row r="24" spans="4:6" ht="15.75" x14ac:dyDescent="0.2">
      <c r="D24" s="40"/>
      <c r="E24" s="40"/>
      <c r="F24" s="40"/>
    </row>
    <row r="25" spans="4:6" ht="15.75" x14ac:dyDescent="0.2">
      <c r="D25" s="40"/>
      <c r="E25" s="40"/>
      <c r="F25" s="40"/>
    </row>
    <row r="26" spans="4:6" ht="15.75" x14ac:dyDescent="0.2">
      <c r="D26" s="40"/>
      <c r="E26" s="40"/>
      <c r="F26" s="40"/>
    </row>
    <row r="27" spans="4:6" ht="15.75" x14ac:dyDescent="0.2">
      <c r="D27" s="40"/>
      <c r="E27" s="40"/>
      <c r="F27" s="40"/>
    </row>
    <row r="28" spans="4:6" ht="15.75" x14ac:dyDescent="0.2">
      <c r="D28" s="40"/>
      <c r="E28" s="40"/>
      <c r="F28" s="40"/>
    </row>
    <row r="29" spans="4:6" ht="15.75" x14ac:dyDescent="0.2">
      <c r="D29" s="40"/>
      <c r="E29" s="40"/>
      <c r="F29" s="40"/>
    </row>
    <row r="30" spans="4:6" ht="15.75" x14ac:dyDescent="0.2">
      <c r="D30" s="40"/>
      <c r="E30" s="40"/>
      <c r="F30" s="40"/>
    </row>
    <row r="31" spans="4:6" ht="15.75" x14ac:dyDescent="0.2">
      <c r="D31" s="40"/>
      <c r="E31" s="40"/>
      <c r="F31" s="40"/>
    </row>
    <row r="32" spans="4:6" ht="15.75" x14ac:dyDescent="0.2">
      <c r="D32" s="40"/>
      <c r="E32" s="40"/>
      <c r="F32" s="40"/>
    </row>
    <row r="33" spans="4:6" ht="15.75" x14ac:dyDescent="0.2">
      <c r="D33" s="40"/>
      <c r="E33" s="40"/>
      <c r="F33" s="40"/>
    </row>
    <row r="34" spans="4:6" ht="15.75" x14ac:dyDescent="0.2">
      <c r="D34" s="40"/>
      <c r="E34" s="40"/>
      <c r="F34" s="40"/>
    </row>
    <row r="35" spans="4:6" ht="15.75" x14ac:dyDescent="0.2">
      <c r="D35" s="40"/>
      <c r="E35" s="40"/>
      <c r="F35" s="40"/>
    </row>
    <row r="36" spans="4:6" ht="15.75" x14ac:dyDescent="0.2">
      <c r="D36" s="40"/>
      <c r="E36" s="40"/>
      <c r="F36" s="40"/>
    </row>
    <row r="37" spans="4:6" ht="15.75" x14ac:dyDescent="0.2">
      <c r="D37" s="40"/>
      <c r="E37" s="40"/>
      <c r="F37" s="40"/>
    </row>
  </sheetData>
  <mergeCells count="2">
    <mergeCell ref="B5:C5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World Automobile Production</vt:lpstr>
      <vt:lpstr>Chin. Automotive Data 2012 - D</vt:lpstr>
      <vt:lpstr>Chin. Automotive Data 2012</vt:lpstr>
      <vt:lpstr>Prod. EU 2012</vt:lpstr>
      <vt:lpstr>North- &amp; South USA</vt:lpstr>
      <vt:lpstr>Data</vt:lpstr>
      <vt:lpstr>Rest of the World</vt:lpstr>
      <vt:lpstr>Date</vt:lpstr>
      <vt:lpstr>Lifetime</vt:lpstr>
      <vt:lpstr>'Chin. Automotive Data 2012'!Print_Area</vt:lpstr>
      <vt:lpstr>'Chin. Automotive Data 2012 - D'!Print_Area</vt:lpstr>
      <vt:lpstr>'World Automobile Production'!Print_Area</vt:lpstr>
      <vt:lpstr>Survey1to5</vt:lpstr>
      <vt:lpstr>SurveyAcceptable</vt:lpstr>
      <vt:lpstr>SurveyCity</vt:lpstr>
      <vt:lpstr>SurveyDepartment</vt:lpstr>
      <vt:lpstr>SurveyDifficult</vt:lpstr>
      <vt:lpstr>SurveyGoodPoor</vt:lpstr>
      <vt:lpstr>SurveyIncoterm</vt:lpstr>
      <vt:lpstr>SurveyYesNo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Mathias</cp:lastModifiedBy>
  <cp:lastPrinted>2012-12-11T11:12:43Z</cp:lastPrinted>
  <dcterms:created xsi:type="dcterms:W3CDTF">2012-03-13T18:08:17Z</dcterms:created>
  <dcterms:modified xsi:type="dcterms:W3CDTF">2013-06-05T12:22:20Z</dcterms:modified>
</cp:coreProperties>
</file>